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408"/>
  <workbookPr/>
  <mc:AlternateContent xmlns:mc="http://schemas.openxmlformats.org/markup-compatibility/2006">
    <mc:Choice Requires="x15">
      <x15ac:absPath xmlns:x15ac="http://schemas.microsoft.com/office/spreadsheetml/2010/11/ac" url="/Volumes/FAM 2023/Informes/"/>
    </mc:Choice>
  </mc:AlternateContent>
  <bookViews>
    <workbookView xWindow="12080" yWindow="6020" windowWidth="16740" windowHeight="10760"/>
  </bookViews>
  <sheets>
    <sheet name="IG_2019_P1" sheetId="1" r:id="rId1"/>
    <sheet name="IG_2019_P2" sheetId="3" r:id="rId2"/>
    <sheet name="IG_2019_P3" sheetId="2" r:id="rId3"/>
    <sheet name="IG_PLANT_CAP" sheetId="4" r:id="rId4"/>
  </sheets>
  <definedNames>
    <definedName name="_xlnm.Print_Area" localSheetId="1">IG_2019_P2!$A$1:$AJ$45</definedName>
    <definedName name="_xlnm.Print_Area" localSheetId="2">IG_2019_P3!$A$1:$J$27</definedName>
    <definedName name="_xlnm.Print_Area" localSheetId="3">IG_PLANT_CAP!$A$1:$AJ$73</definedName>
    <definedName name="_xlnm.Print_Titles" localSheetId="0">IG_2019_P1!$1:$18</definedName>
    <definedName name="_xlnm.Print_Titles" localSheetId="1">IG_2019_P2!$1:$13</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T30" i="1" l="1"/>
  <c r="U30" i="1"/>
  <c r="V30" i="1"/>
  <c r="W30" i="1"/>
  <c r="X30" i="1"/>
  <c r="Y30" i="1"/>
  <c r="Z30" i="1"/>
  <c r="AA30" i="1"/>
  <c r="H30" i="1"/>
  <c r="I30" i="1"/>
  <c r="J30" i="1"/>
  <c r="AJ48" i="4"/>
  <c r="AI62" i="4"/>
  <c r="AJ62" i="4"/>
  <c r="AI63" i="4"/>
  <c r="AJ63" i="4"/>
  <c r="AI64" i="4"/>
  <c r="AJ64" i="4"/>
  <c r="AI65" i="4"/>
  <c r="AJ65" i="4"/>
  <c r="AI66" i="4"/>
  <c r="AJ66" i="4"/>
  <c r="AI67" i="4"/>
  <c r="AJ67" i="4"/>
  <c r="AI68" i="4"/>
  <c r="AJ68" i="4"/>
  <c r="AI69" i="4"/>
  <c r="AJ69" i="4"/>
  <c r="AI70" i="4"/>
  <c r="AJ70" i="4"/>
  <c r="AJ71" i="4"/>
  <c r="AJ73" i="4"/>
  <c r="AI48" i="4"/>
  <c r="AI71" i="4"/>
  <c r="AI73" i="4"/>
  <c r="M14" i="4"/>
  <c r="L14" i="3"/>
  <c r="M15" i="4"/>
  <c r="M16" i="4"/>
  <c r="D14" i="3"/>
  <c r="I14" i="3"/>
  <c r="D14" i="4"/>
  <c r="D15" i="4"/>
  <c r="D16" i="4"/>
  <c r="P14" i="3"/>
  <c r="M17" i="4"/>
  <c r="M18" i="4"/>
  <c r="M19" i="4"/>
  <c r="M20" i="4"/>
  <c r="L16" i="3"/>
  <c r="M21" i="4"/>
  <c r="N16" i="3"/>
  <c r="D16" i="3"/>
  <c r="H16" i="3"/>
  <c r="D17" i="4"/>
  <c r="D18" i="4"/>
  <c r="D19" i="4"/>
  <c r="E8" i="4"/>
  <c r="N8" i="4"/>
  <c r="AI10" i="4"/>
  <c r="D20" i="4"/>
  <c r="D21" i="4"/>
  <c r="D22" i="4"/>
  <c r="M22" i="4"/>
  <c r="D23" i="4"/>
  <c r="M23" i="4"/>
  <c r="L17" i="3"/>
  <c r="D24" i="4"/>
  <c r="M24" i="4"/>
  <c r="D25" i="4"/>
  <c r="M25" i="4"/>
  <c r="D26" i="4"/>
  <c r="M26" i="4"/>
  <c r="L18" i="3"/>
  <c r="D27" i="4"/>
  <c r="M27" i="4"/>
  <c r="N18" i="3"/>
  <c r="D28" i="4"/>
  <c r="M28" i="4"/>
  <c r="D29" i="4"/>
  <c r="M29" i="4"/>
  <c r="D30" i="4"/>
  <c r="M30" i="4"/>
  <c r="N19" i="3"/>
  <c r="D31" i="4"/>
  <c r="M31" i="4"/>
  <c r="D32" i="4"/>
  <c r="M32" i="4"/>
  <c r="L20" i="3"/>
  <c r="D33" i="4"/>
  <c r="M33" i="4"/>
  <c r="N20" i="3"/>
  <c r="D34" i="4"/>
  <c r="M34" i="4"/>
  <c r="P20" i="3"/>
  <c r="D35" i="4"/>
  <c r="M35" i="4"/>
  <c r="D36" i="4"/>
  <c r="M36" i="4"/>
  <c r="D37" i="4"/>
  <c r="M37" i="4"/>
  <c r="D38" i="4"/>
  <c r="M38" i="4"/>
  <c r="L22" i="3"/>
  <c r="D39" i="4"/>
  <c r="M39" i="4"/>
  <c r="N22" i="3"/>
  <c r="D40" i="4"/>
  <c r="M40" i="4"/>
  <c r="P22" i="3"/>
  <c r="D41" i="4"/>
  <c r="M41" i="4"/>
  <c r="L23" i="3"/>
  <c r="D42" i="4"/>
  <c r="M42" i="4"/>
  <c r="D43" i="4"/>
  <c r="M43" i="4"/>
  <c r="P23" i="3"/>
  <c r="D44" i="4"/>
  <c r="M44" i="4"/>
  <c r="D45" i="4"/>
  <c r="M45" i="4"/>
  <c r="N24" i="3"/>
  <c r="D46" i="4"/>
  <c r="M46" i="4"/>
  <c r="D47" i="4"/>
  <c r="M47" i="4"/>
  <c r="J48" i="4"/>
  <c r="K48" i="4"/>
  <c r="J49" i="4"/>
  <c r="M62" i="4"/>
  <c r="M63" i="4"/>
  <c r="M64" i="4"/>
  <c r="J71" i="4"/>
  <c r="K71" i="4"/>
  <c r="J72" i="4"/>
  <c r="J73" i="4"/>
  <c r="D17" i="3"/>
  <c r="H17" i="3"/>
  <c r="N17" i="3"/>
  <c r="D18" i="3"/>
  <c r="G18" i="3"/>
  <c r="H18" i="3"/>
  <c r="I18" i="3"/>
  <c r="P18" i="3"/>
  <c r="D20" i="3"/>
  <c r="H20" i="3"/>
  <c r="D22" i="3"/>
  <c r="I22" i="3"/>
  <c r="D23" i="3"/>
  <c r="G23" i="3"/>
  <c r="D24" i="3"/>
  <c r="H24" i="3"/>
  <c r="H20" i="2"/>
  <c r="I20" i="2"/>
  <c r="B25" i="3"/>
  <c r="H13" i="2"/>
  <c r="H19" i="2"/>
  <c r="I19" i="2"/>
  <c r="G14" i="2"/>
  <c r="H18" i="2"/>
  <c r="I17" i="2"/>
  <c r="I16" i="2"/>
  <c r="H15" i="2"/>
  <c r="I15" i="2"/>
  <c r="G30" i="1"/>
  <c r="H14" i="2"/>
  <c r="I14" i="2"/>
  <c r="I13" i="2"/>
  <c r="K30" i="1"/>
  <c r="L30" i="1"/>
  <c r="M30" i="1"/>
  <c r="M10" i="1"/>
  <c r="H12" i="2"/>
  <c r="I12" i="2"/>
  <c r="E8" i="3"/>
  <c r="J8" i="2"/>
  <c r="E7" i="3"/>
  <c r="C8" i="2"/>
  <c r="AF25" i="3"/>
  <c r="F14" i="3"/>
  <c r="F15" i="3"/>
  <c r="F16" i="3"/>
  <c r="F17" i="3"/>
  <c r="F18" i="3"/>
  <c r="F19" i="3"/>
  <c r="F20" i="3"/>
  <c r="F21" i="3"/>
  <c r="F22" i="3"/>
  <c r="F23" i="3"/>
  <c r="F24" i="3"/>
  <c r="F25" i="3"/>
  <c r="AD16" i="3"/>
  <c r="AD17" i="3"/>
  <c r="AD18" i="3"/>
  <c r="AD19" i="3"/>
  <c r="AD20" i="3"/>
  <c r="AD21" i="3"/>
  <c r="AD22" i="3"/>
  <c r="AD23" i="3"/>
  <c r="AD24" i="3"/>
  <c r="E25" i="3"/>
  <c r="G14" i="3"/>
  <c r="D15" i="3"/>
  <c r="G15" i="3"/>
  <c r="L15" i="3"/>
  <c r="G16" i="3"/>
  <c r="G17" i="3"/>
  <c r="D19" i="3"/>
  <c r="G19" i="3"/>
  <c r="L19" i="3"/>
  <c r="G20" i="3"/>
  <c r="D21" i="3"/>
  <c r="G21" i="3"/>
  <c r="L21" i="3"/>
  <c r="G22" i="3"/>
  <c r="G24" i="3"/>
  <c r="L24" i="3"/>
  <c r="H14" i="3"/>
  <c r="H15" i="3"/>
  <c r="N15" i="3"/>
  <c r="H19" i="3"/>
  <c r="H21" i="3"/>
  <c r="N21" i="3"/>
  <c r="H22" i="3"/>
  <c r="H23" i="3"/>
  <c r="N23" i="3"/>
  <c r="I15" i="3"/>
  <c r="P15" i="3"/>
  <c r="I16" i="3"/>
  <c r="P16" i="3"/>
  <c r="I17" i="3"/>
  <c r="P17" i="3"/>
  <c r="I19" i="3"/>
  <c r="P19" i="3"/>
  <c r="I20" i="3"/>
  <c r="I21" i="3"/>
  <c r="P21" i="3"/>
  <c r="I23" i="3"/>
  <c r="I24" i="3"/>
  <c r="P24" i="3"/>
  <c r="J24" i="3"/>
  <c r="R24" i="3"/>
  <c r="R25" i="3"/>
  <c r="K25" i="3"/>
  <c r="K26" i="3"/>
  <c r="AJ14" i="3"/>
  <c r="AJ15" i="3"/>
  <c r="AJ16" i="3"/>
  <c r="AJ17" i="3"/>
  <c r="AJ18" i="3"/>
  <c r="AJ19" i="3"/>
  <c r="AJ20" i="3"/>
  <c r="AJ21" i="3"/>
  <c r="AJ22" i="3"/>
  <c r="AJ23" i="3"/>
  <c r="AJ24" i="3"/>
  <c r="AJ25" i="3"/>
  <c r="AA25" i="3"/>
  <c r="Y25" i="3"/>
  <c r="W25" i="3"/>
  <c r="U25" i="3"/>
  <c r="T25" i="3"/>
  <c r="S24" i="3"/>
  <c r="Q24" i="3"/>
  <c r="O24" i="3"/>
  <c r="M24" i="3"/>
  <c r="C24" i="3"/>
  <c r="B24" i="3"/>
  <c r="Q23" i="3"/>
  <c r="O23" i="3"/>
  <c r="M23" i="3"/>
  <c r="J23" i="3"/>
  <c r="C23" i="3"/>
  <c r="B23" i="3"/>
  <c r="Q22" i="3"/>
  <c r="O22" i="3"/>
  <c r="M22" i="3"/>
  <c r="J22" i="3"/>
  <c r="C22" i="3"/>
  <c r="B22" i="3"/>
  <c r="Q21" i="3"/>
  <c r="O21" i="3"/>
  <c r="M21" i="3"/>
  <c r="J21" i="3"/>
  <c r="C21" i="3"/>
  <c r="B21" i="3"/>
  <c r="Q20" i="3"/>
  <c r="O20" i="3"/>
  <c r="M20" i="3"/>
  <c r="J20" i="3"/>
  <c r="C20" i="3"/>
  <c r="B20" i="3"/>
  <c r="Q19" i="3"/>
  <c r="O19" i="3"/>
  <c r="M19" i="3"/>
  <c r="J19" i="3"/>
  <c r="C19" i="3"/>
  <c r="B19" i="3"/>
  <c r="Q18" i="3"/>
  <c r="O18" i="3"/>
  <c r="M18" i="3"/>
  <c r="J18" i="3"/>
  <c r="C18" i="3"/>
  <c r="B18" i="3"/>
  <c r="Q17" i="3"/>
  <c r="O17" i="3"/>
  <c r="M17" i="3"/>
  <c r="J17" i="3"/>
  <c r="C17" i="3"/>
  <c r="B17" i="3"/>
  <c r="Q16" i="3"/>
  <c r="O16" i="3"/>
  <c r="M16" i="3"/>
  <c r="J16" i="3"/>
  <c r="C16" i="3"/>
  <c r="B16" i="3"/>
  <c r="Q15" i="3"/>
  <c r="O15" i="3"/>
  <c r="M15" i="3"/>
  <c r="J15" i="3"/>
  <c r="C15" i="3"/>
  <c r="B15" i="3"/>
  <c r="Q14" i="3"/>
  <c r="O14" i="3"/>
  <c r="M14" i="3"/>
  <c r="J14" i="3"/>
  <c r="C14" i="3"/>
  <c r="B19" i="1"/>
  <c r="B14" i="3"/>
  <c r="AD30" i="1"/>
  <c r="AC30" i="1"/>
  <c r="AB30" i="1"/>
  <c r="S30" i="1"/>
  <c r="R30" i="1"/>
  <c r="Q30" i="1"/>
  <c r="P30" i="1"/>
  <c r="O30" i="1"/>
  <c r="B30" i="1"/>
  <c r="N29" i="1"/>
  <c r="J29" i="1"/>
  <c r="N28" i="1"/>
  <c r="J28" i="1"/>
  <c r="N27" i="1"/>
  <c r="J27" i="1"/>
  <c r="N26" i="1"/>
  <c r="J26" i="1"/>
  <c r="N25" i="1"/>
  <c r="J25" i="1"/>
  <c r="N24" i="1"/>
  <c r="J24" i="1"/>
  <c r="N23" i="1"/>
  <c r="J23" i="1"/>
  <c r="N22" i="1"/>
  <c r="J22" i="1"/>
  <c r="N21" i="1"/>
  <c r="J21" i="1"/>
  <c r="N20" i="1"/>
  <c r="J20" i="1"/>
  <c r="N19" i="1"/>
  <c r="J19" i="1"/>
  <c r="R9" i="1"/>
  <c r="X8" i="1"/>
  <c r="V9" i="1"/>
  <c r="G12" i="2"/>
  <c r="N30" i="1"/>
  <c r="X9" i="1"/>
  <c r="X10" i="1"/>
  <c r="V10" i="1"/>
  <c r="N14" i="3"/>
  <c r="AD14" i="3"/>
  <c r="M73" i="4"/>
  <c r="G18" i="2"/>
  <c r="I18" i="2"/>
  <c r="N25" i="3"/>
  <c r="P25" i="3"/>
  <c r="L25" i="3"/>
  <c r="T9" i="1"/>
  <c r="T10" i="1"/>
  <c r="N10" i="1"/>
  <c r="AI58" i="4"/>
  <c r="AJ10" i="4"/>
  <c r="AJ58" i="4"/>
  <c r="F26" i="3"/>
  <c r="AF26" i="3"/>
  <c r="AD15" i="3"/>
  <c r="AD25" i="3"/>
  <c r="AD26" i="3"/>
  <c r="O26" i="3"/>
</calcChain>
</file>

<file path=xl/sharedStrings.xml><?xml version="1.0" encoding="utf-8"?>
<sst xmlns="http://schemas.openxmlformats.org/spreadsheetml/2006/main" count="502" uniqueCount="323">
  <si>
    <t>INSTITUTO DE SALUD PARA EL BIENESTAR</t>
  </si>
  <si>
    <t>COORDINACIÓN NACIONAL MÉDICA</t>
  </si>
  <si>
    <t>Programa Fortalecimiento a la Atención Médica</t>
  </si>
  <si>
    <t>Informe Gerencial 2023</t>
  </si>
  <si>
    <t>Entidad  Federativa</t>
  </si>
  <si>
    <t>Nuevo León</t>
  </si>
  <si>
    <t>Total de LS programadas para una visita al mes</t>
  </si>
  <si>
    <r>
      <rPr>
        <sz val="10"/>
        <color indexed="8"/>
        <rFont val="Montserrat"/>
        <charset val="134"/>
      </rPr>
      <t xml:space="preserve">Total de localidades con población indígena </t>
    </r>
    <r>
      <rPr>
        <b/>
        <sz val="10"/>
        <color indexed="8"/>
        <rFont val="Montserrat"/>
        <charset val="134"/>
      </rPr>
      <t>programadas</t>
    </r>
    <r>
      <rPr>
        <sz val="10"/>
        <color indexed="8"/>
        <rFont val="Montserrat"/>
        <charset val="134"/>
      </rPr>
      <t xml:space="preserve"> en el mes</t>
    </r>
  </si>
  <si>
    <t xml:space="preserve">Mes </t>
  </si>
  <si>
    <t>Total de LS programadas para dos visitas al mes</t>
  </si>
  <si>
    <r>
      <rPr>
        <sz val="10"/>
        <color indexed="8"/>
        <rFont val="Montserrat"/>
        <charset val="134"/>
      </rPr>
      <t xml:space="preserve">Porcentaje de localidades con población indígena </t>
    </r>
    <r>
      <rPr>
        <b/>
        <sz val="10"/>
        <color indexed="8"/>
        <rFont val="Montserrat"/>
        <charset val="134"/>
      </rPr>
      <t>visitadas</t>
    </r>
    <r>
      <rPr>
        <sz val="10"/>
        <color indexed="8"/>
        <rFont val="Montserrat"/>
        <charset val="134"/>
      </rPr>
      <t xml:space="preserve"> en el mes</t>
    </r>
  </si>
  <si>
    <t>Total de LS programadas para más de 2 visitas al mes</t>
  </si>
  <si>
    <t>LS</t>
  </si>
  <si>
    <t>LSP</t>
  </si>
  <si>
    <t>LV</t>
  </si>
  <si>
    <t>LSV0M</t>
  </si>
  <si>
    <t>Total</t>
  </si>
  <si>
    <t>Cobertura Anexo 5:</t>
  </si>
  <si>
    <t>Cobertura efectiva</t>
  </si>
  <si>
    <t>LS sin cobertura</t>
  </si>
  <si>
    <t xml:space="preserve">Unidades Médicas Móviles  F E D E R A L E S </t>
  </si>
  <si>
    <t>Cobertura General</t>
  </si>
  <si>
    <t>INFRAESTRUCTURA</t>
  </si>
  <si>
    <t>COBERTURA EN EL MES</t>
  </si>
  <si>
    <t>ATENCIÓN PRIMARIA A LA SALUD (APS)</t>
  </si>
  <si>
    <t>Promoción y Prevención</t>
  </si>
  <si>
    <t>Consultas</t>
  </si>
  <si>
    <t>Auxiliares del diagnóstico</t>
  </si>
  <si>
    <t>Tipo de Unidad</t>
  </si>
  <si>
    <t>No. Serie</t>
  </si>
  <si>
    <t>CLUES</t>
  </si>
  <si>
    <t>En convenio</t>
  </si>
  <si>
    <t>Municipios de Anexo 5</t>
  </si>
  <si>
    <t>Total de personal por tipo UMM</t>
  </si>
  <si>
    <t>Localidades Anexo 5</t>
  </si>
  <si>
    <t>Población Anexo 5</t>
  </si>
  <si>
    <t>Días programados y laborados en LS*</t>
  </si>
  <si>
    <t>Acciones al individuo</t>
  </si>
  <si>
    <t>Personas*</t>
  </si>
  <si>
    <t>Acciones a la comunidad</t>
  </si>
  <si>
    <t>1ra vez Año</t>
  </si>
  <si>
    <t>1ra vez x padecim.</t>
  </si>
  <si>
    <t>Sub
secuente</t>
  </si>
  <si>
    <t>Contrarref.*</t>
  </si>
  <si>
    <t>Realizados en UMM</t>
  </si>
  <si>
    <t>LS*</t>
  </si>
  <si>
    <t>LAI*</t>
  </si>
  <si>
    <t>TLA5*</t>
  </si>
  <si>
    <t>LSV1VM*</t>
  </si>
  <si>
    <t>LSV2M*</t>
  </si>
  <si>
    <t>LSVM2VM*</t>
  </si>
  <si>
    <t>LSV0M*</t>
  </si>
  <si>
    <t>LAIC*</t>
  </si>
  <si>
    <t>LIV*</t>
  </si>
  <si>
    <t>POBLACIÓN*</t>
  </si>
  <si>
    <t>PV*</t>
  </si>
  <si>
    <t>API*</t>
  </si>
  <si>
    <t>P</t>
  </si>
  <si>
    <t>R</t>
  </si>
  <si>
    <t>TOTAL</t>
  </si>
  <si>
    <t>EKG*</t>
  </si>
  <si>
    <t>US*</t>
  </si>
  <si>
    <t>3D3KS28T09G513374</t>
  </si>
  <si>
    <t>NLSSA014505</t>
  </si>
  <si>
    <t>Completo</t>
  </si>
  <si>
    <t>UMM-0</t>
  </si>
  <si>
    <t>3D3KS28TX9G513446</t>
  </si>
  <si>
    <t>NLSSA014592</t>
  </si>
  <si>
    <t>3D3KS28T99G513597</t>
  </si>
  <si>
    <t>NLSSA014563</t>
  </si>
  <si>
    <t>3C6UR5DJ3MG546159</t>
  </si>
  <si>
    <t>NLSSA005195</t>
  </si>
  <si>
    <t>3C6UR5DJ8MG546125</t>
  </si>
  <si>
    <t>NLSSA005212</t>
  </si>
  <si>
    <t>3C6UR5DJ7MG546052</t>
  </si>
  <si>
    <t>NLSSA005171</t>
  </si>
  <si>
    <t>3C6UR5DJ7MG546083</t>
  </si>
  <si>
    <t>NLSSA005166</t>
  </si>
  <si>
    <t>3C6UR5DJ4MG546137</t>
  </si>
  <si>
    <t>NLSSA005200</t>
  </si>
  <si>
    <t>3C6UR5DJ4MG546039</t>
  </si>
  <si>
    <t>NLSSA005154</t>
  </si>
  <si>
    <t>3C6UR5DJ8MG546156</t>
  </si>
  <si>
    <t>NLSSA005183</t>
  </si>
  <si>
    <t>UMM-2</t>
  </si>
  <si>
    <t>3D6WN56T09G519501</t>
  </si>
  <si>
    <t>NLSSA014720</t>
  </si>
  <si>
    <r>
      <rPr>
        <b/>
        <sz val="7"/>
        <color indexed="8"/>
        <rFont val="Montserrat"/>
        <charset val="134"/>
      </rPr>
      <t>*LS</t>
    </r>
    <r>
      <rPr>
        <sz val="7"/>
        <color indexed="8"/>
        <rFont val="Montserrat"/>
        <charset val="134"/>
      </rPr>
      <t>: Localidades Subsede del Anexo 5
*</t>
    </r>
    <r>
      <rPr>
        <b/>
        <sz val="7"/>
        <color indexed="8"/>
        <rFont val="Montserrat"/>
        <charset val="134"/>
      </rPr>
      <t>LAI:</t>
    </r>
    <r>
      <rPr>
        <sz val="7"/>
        <color indexed="8"/>
        <rFont val="Montserrat"/>
        <charset val="134"/>
      </rPr>
      <t xml:space="preserve"> Localidades Área de Influencia del Anexo 5
*</t>
    </r>
    <r>
      <rPr>
        <b/>
        <sz val="7"/>
        <color indexed="8"/>
        <rFont val="Montserrat"/>
        <charset val="134"/>
      </rPr>
      <t>TLA5:</t>
    </r>
    <r>
      <rPr>
        <sz val="7"/>
        <color indexed="8"/>
        <rFont val="Montserrat"/>
        <charset val="134"/>
      </rPr>
      <t xml:space="preserve"> Total de localidades del Anexo 5, LS+LAI</t>
    </r>
  </si>
  <si>
    <r>
      <rPr>
        <b/>
        <sz val="7"/>
        <color indexed="8"/>
        <rFont val="Montserrat"/>
        <charset val="134"/>
      </rPr>
      <t>*LSV0M:</t>
    </r>
    <r>
      <rPr>
        <sz val="7"/>
        <color indexed="8"/>
        <rFont val="Montserrat"/>
        <charset val="134"/>
      </rPr>
      <t xml:space="preserve"> LS visitadas </t>
    </r>
    <r>
      <rPr>
        <b/>
        <sz val="7"/>
        <color indexed="8"/>
        <rFont val="Montserrat"/>
        <charset val="134"/>
      </rPr>
      <t>cero veces</t>
    </r>
    <r>
      <rPr>
        <sz val="7"/>
        <color indexed="8"/>
        <rFont val="Montserrat"/>
        <charset val="134"/>
      </rPr>
      <t xml:space="preserve"> en el mes.
*</t>
    </r>
    <r>
      <rPr>
        <b/>
        <sz val="7"/>
        <color indexed="8"/>
        <rFont val="Montserrat"/>
        <charset val="134"/>
      </rPr>
      <t>LSV1VM:</t>
    </r>
    <r>
      <rPr>
        <sz val="7"/>
        <color indexed="8"/>
        <rFont val="Montserrat"/>
        <charset val="134"/>
      </rPr>
      <t xml:space="preserve"> LS visitadas</t>
    </r>
    <r>
      <rPr>
        <b/>
        <sz val="7"/>
        <color indexed="8"/>
        <rFont val="Montserrat"/>
        <charset val="134"/>
      </rPr>
      <t xml:space="preserve">  1 vez</t>
    </r>
    <r>
      <rPr>
        <sz val="7"/>
        <color indexed="8"/>
        <rFont val="Montserrat"/>
        <charset val="134"/>
      </rPr>
      <t xml:space="preserve"> en el mes.
*</t>
    </r>
    <r>
      <rPr>
        <b/>
        <sz val="7"/>
        <color indexed="8"/>
        <rFont val="Montserrat"/>
        <charset val="134"/>
      </rPr>
      <t>LSV2VM:</t>
    </r>
    <r>
      <rPr>
        <sz val="7"/>
        <color indexed="8"/>
        <rFont val="Montserrat"/>
        <charset val="134"/>
      </rPr>
      <t xml:space="preserve"> LS visitadas </t>
    </r>
    <r>
      <rPr>
        <b/>
        <sz val="7"/>
        <color indexed="8"/>
        <rFont val="Montserrat"/>
        <charset val="134"/>
      </rPr>
      <t>2 veces</t>
    </r>
    <r>
      <rPr>
        <sz val="7"/>
        <color indexed="8"/>
        <rFont val="Montserrat"/>
        <charset val="134"/>
      </rPr>
      <t xml:space="preserve"> en el mes.
*</t>
    </r>
    <r>
      <rPr>
        <b/>
        <sz val="7"/>
        <color indexed="8"/>
        <rFont val="Montserrat"/>
        <charset val="134"/>
      </rPr>
      <t xml:space="preserve">LSVM2VM: </t>
    </r>
    <r>
      <rPr>
        <sz val="7"/>
        <color indexed="8"/>
        <rFont val="Montserrat"/>
        <charset val="134"/>
      </rPr>
      <t xml:space="preserve">LS visitadas </t>
    </r>
    <r>
      <rPr>
        <b/>
        <sz val="7"/>
        <color indexed="8"/>
        <rFont val="Montserrat"/>
        <charset val="134"/>
      </rPr>
      <t>más de 2 veces</t>
    </r>
    <r>
      <rPr>
        <sz val="7"/>
        <color indexed="8"/>
        <rFont val="Montserrat"/>
        <charset val="134"/>
      </rPr>
      <t xml:space="preserve"> al mes.
</t>
    </r>
    <r>
      <rPr>
        <b/>
        <sz val="7"/>
        <color indexed="8"/>
        <rFont val="Montserrat"/>
        <charset val="134"/>
      </rPr>
      <t>*LAIC</t>
    </r>
    <r>
      <rPr>
        <sz val="7"/>
        <color indexed="8"/>
        <rFont val="Montserrat"/>
        <charset val="134"/>
      </rPr>
      <t>: LAI que fue cubierta al visitar a su LS al menos una vez en el mes.
*</t>
    </r>
    <r>
      <rPr>
        <b/>
        <sz val="7"/>
        <color indexed="8"/>
        <rFont val="Montserrat"/>
        <charset val="134"/>
      </rPr>
      <t>LIV</t>
    </r>
    <r>
      <rPr>
        <sz val="7"/>
        <color indexed="8"/>
        <rFont val="Montserrat"/>
        <charset val="134"/>
      </rPr>
      <t xml:space="preserve">: Localidades con población indígena visitadas en el mes.
</t>
    </r>
  </si>
  <si>
    <r>
      <rPr>
        <b/>
        <sz val="7"/>
        <color indexed="8"/>
        <rFont val="Montserrat"/>
        <charset val="134"/>
      </rPr>
      <t xml:space="preserve">*POBLACIÓN: </t>
    </r>
    <r>
      <rPr>
        <sz val="7"/>
        <color indexed="8"/>
        <rFont val="Montserrat"/>
        <charset val="134"/>
      </rPr>
      <t>Población objetivo del Anexo 5, tanto de LS como LAI.</t>
    </r>
  </si>
  <si>
    <r>
      <rPr>
        <b/>
        <sz val="7"/>
        <color indexed="8"/>
        <rFont val="Montserrat"/>
        <charset val="134"/>
      </rPr>
      <t>*PV</t>
    </r>
    <r>
      <rPr>
        <sz val="7"/>
        <color indexed="8"/>
        <rFont val="Montserrat"/>
        <charset val="134"/>
      </rPr>
      <t>: Población visitada.</t>
    </r>
  </si>
  <si>
    <r>
      <rPr>
        <b/>
        <sz val="7"/>
        <color indexed="8"/>
        <rFont val="Montserrat"/>
        <charset val="134"/>
      </rPr>
      <t>*API (Atención de pueblos indígenas)</t>
    </r>
    <r>
      <rPr>
        <sz val="7"/>
        <color indexed="8"/>
        <rFont val="Montserrat"/>
        <charset val="134"/>
      </rPr>
      <t xml:space="preserve"> = Total de población indígena; considerada así cuando el 40% y más de la población de una localidad, sea indígena.</t>
    </r>
  </si>
  <si>
    <r>
      <rPr>
        <b/>
        <sz val="7"/>
        <color indexed="8"/>
        <rFont val="Montserrat"/>
        <charset val="134"/>
      </rPr>
      <t>*Días programados y laborados en LS:</t>
    </r>
    <r>
      <rPr>
        <sz val="7"/>
        <color indexed="8"/>
        <rFont val="Montserrat"/>
        <charset val="134"/>
      </rPr>
      <t xml:space="preserve"> En "programado" (P) incluir los días laborables del mes, programados para visita a localidad, y en "realizado" (R) los días que acudieron a la localidad.</t>
    </r>
  </si>
  <si>
    <r>
      <rPr>
        <b/>
        <sz val="7"/>
        <color indexed="8"/>
        <rFont val="Montserrat"/>
        <charset val="134"/>
      </rPr>
      <t xml:space="preserve">*Personas: </t>
    </r>
    <r>
      <rPr>
        <sz val="7"/>
        <color indexed="8"/>
        <rFont val="Montserrat"/>
        <charset val="134"/>
      </rPr>
      <t>Número de personas a quienes se les otorgó alguna acción de prevención y promoción.</t>
    </r>
  </si>
  <si>
    <r>
      <rPr>
        <b/>
        <sz val="7"/>
        <color indexed="8"/>
        <rFont val="Montserrat"/>
        <charset val="134"/>
      </rPr>
      <t>*Contrarref:</t>
    </r>
    <r>
      <rPr>
        <sz val="7"/>
        <color indexed="8"/>
        <rFont val="Montserrat"/>
        <charset val="134"/>
      </rPr>
      <t xml:space="preserve"> Registrar cuando  la UMM cuente con el documento de contrareferencia.</t>
    </r>
  </si>
  <si>
    <r>
      <rPr>
        <b/>
        <sz val="7"/>
        <color indexed="8"/>
        <rFont val="Montserrat"/>
        <charset val="134"/>
      </rPr>
      <t xml:space="preserve">*EKG: </t>
    </r>
    <r>
      <rPr>
        <sz val="7"/>
        <color indexed="8"/>
        <rFont val="Montserrat"/>
        <charset val="134"/>
      </rPr>
      <t xml:space="preserve">Electrocardiograma
</t>
    </r>
  </si>
  <si>
    <r>
      <rPr>
        <b/>
        <sz val="7"/>
        <color indexed="8"/>
        <rFont val="Montserrat"/>
        <charset val="134"/>
      </rPr>
      <t>*US:</t>
    </r>
    <r>
      <rPr>
        <sz val="7"/>
        <color indexed="8"/>
        <rFont val="Montserrat"/>
        <charset val="134"/>
      </rPr>
      <t xml:space="preserve"> Ultrasonido</t>
    </r>
  </si>
  <si>
    <t>Hechos relevantes que afectaron positiva o negativamente la acercabilidad de APS a la población objetivo:</t>
  </si>
  <si>
    <t>Actividades del equipo de salud itinerante y parque vehicular</t>
  </si>
  <si>
    <t>Personal del ESI  en Capacitación</t>
  </si>
  <si>
    <t>Personal del ESI en Actividad Administrativa</t>
  </si>
  <si>
    <t>Otras actividades</t>
  </si>
  <si>
    <t>Parque vehícular</t>
  </si>
  <si>
    <t>Días laborables del mes</t>
  </si>
  <si>
    <t>Días laborados en localidad subsede</t>
  </si>
  <si>
    <t>clave medico</t>
  </si>
  <si>
    <t>clave enfermera</t>
  </si>
  <si>
    <t>clave promotor</t>
  </si>
  <si>
    <t>clave odontologo</t>
  </si>
  <si>
    <t>Días capacitación</t>
  </si>
  <si>
    <t>Med</t>
  </si>
  <si>
    <t>Fecha</t>
  </si>
  <si>
    <t>Enf</t>
  </si>
  <si>
    <t>Prom</t>
  </si>
  <si>
    <t>Odo</t>
  </si>
  <si>
    <t>Días de actividad administrativa PFAM</t>
  </si>
  <si>
    <t>Describir la actividad</t>
  </si>
  <si>
    <t>Días de actividad del ESI que no corresponden al PFAM</t>
  </si>
  <si>
    <t>Describir las causas</t>
  </si>
  <si>
    <t>Días laborables en localidad sin vehículo oficial (umm)</t>
  </si>
  <si>
    <t>Si el ESI salió a localidad sin el vehículo oficial, especificar naturaleza del medio de transporte</t>
  </si>
  <si>
    <t>Causa (en caso de ser mantenimineto, especificar si fue preventivo o correctivo)</t>
  </si>
  <si>
    <t>UMM sin operar efectivamente</t>
  </si>
  <si>
    <t>V</t>
  </si>
  <si>
    <t>UMM</t>
  </si>
  <si>
    <t>ESI capacitado</t>
  </si>
  <si>
    <t>% Días laborados</t>
  </si>
  <si>
    <t>% Días capacitación</t>
  </si>
  <si>
    <t>% Días en otras actividades</t>
  </si>
  <si>
    <t>% Días sin UMM asignada</t>
  </si>
  <si>
    <t>Comentarios generales:</t>
  </si>
  <si>
    <t>Indicadores de la operación del Programa</t>
  </si>
  <si>
    <t>NUM</t>
  </si>
  <si>
    <t>NOMBRE DEL INDICADOR</t>
  </si>
  <si>
    <t>FÓRMULA</t>
  </si>
  <si>
    <t>NUMERADOR (N)</t>
  </si>
  <si>
    <t>DENOMINADOR (D)</t>
  </si>
  <si>
    <t>DIRECCIÓN</t>
  </si>
  <si>
    <t>FÓRMULA 
(N/D) *100</t>
  </si>
  <si>
    <t>ANÁLISIS CUALITATIVO</t>
  </si>
  <si>
    <t>Porcentaje del cumplimiento de cronograma de rutas</t>
  </si>
  <si>
    <t>(NUMERADOR/ DENOMINADOR) *100</t>
  </si>
  <si>
    <r>
      <rPr>
        <sz val="18"/>
        <color indexed="8"/>
        <rFont val="Montserrat"/>
        <charset val="134"/>
      </rPr>
      <t xml:space="preserve">Total de localidades </t>
    </r>
    <r>
      <rPr>
        <sz val="18"/>
        <color theme="1"/>
        <rFont val="Montserrat"/>
        <charset val="134"/>
      </rPr>
      <t xml:space="preserve">visitadas </t>
    </r>
    <r>
      <rPr>
        <sz val="18"/>
        <color indexed="8"/>
        <rFont val="Montserrat"/>
        <charset val="134"/>
      </rPr>
      <t>en el mes</t>
    </r>
  </si>
  <si>
    <t>Total de localidades programadas en el mes</t>
  </si>
  <si>
    <t>ASCENDENTE</t>
  </si>
  <si>
    <t xml:space="preserve">Porcentaje de uso efectivo de vehículo en ruta programada </t>
  </si>
  <si>
    <t>Total de UMM PFAM operando efectivamente</t>
  </si>
  <si>
    <t>Total de UMM PFAM en la Entidad</t>
  </si>
  <si>
    <t>Porcentaje del Equipo de salud itinerante de UMM completo</t>
  </si>
  <si>
    <t>Total de personal laborando en el mes</t>
  </si>
  <si>
    <t>Total de personal necesario por tipo de UMM</t>
  </si>
  <si>
    <t>Promedio de UMM que cuentan con suficiencia de medicamentos</t>
  </si>
  <si>
    <t>Total de UMM con suficiencia =&gt;80% de claves</t>
  </si>
  <si>
    <t xml:space="preserve">Total de UMM  de la Entidad </t>
  </si>
  <si>
    <t>Ninguna unidad cuenta con el 80% de medicamentos; UMM T0 Los Ramones, UMM T0 Cerralvo/Herreras, UMM T0 Cadereyta Jimenez, UMM T0 La Fama, UMM T0 Linares,  UMM T0 Alamitos, UMM T0 La Escondida, UMM T0 Cruz de Elorza,  UMM T0 Salinas Victoria, UMM T2 Linares, UMM T0 Juarez cuentan con menos del 80% de medicamentos.</t>
  </si>
  <si>
    <t>Porcentaje de seguimiento a los pacientes referidos</t>
  </si>
  <si>
    <t>Total de pacientes con seguimiento en el mes</t>
  </si>
  <si>
    <t>Total de pacientes referidos en el mes previo: Expediente Clinico, Paquete Garantizado de los Servicios de Salud</t>
  </si>
  <si>
    <t>Porcentaje de capacitaciones al equipo de salud itinerante realizadas</t>
  </si>
  <si>
    <t>Total de temas prioritarios de capacitación otorgados en el mes</t>
  </si>
  <si>
    <t>Total de temas prioritarios de capacitación programados en el año</t>
  </si>
  <si>
    <t>Porcentaje del equipo de salud itinerante capacitado</t>
  </si>
  <si>
    <t>Total de personal capacitado</t>
  </si>
  <si>
    <t xml:space="preserve">Porcentaje de UMM supervisadas </t>
  </si>
  <si>
    <t>Total de unidades supervisadas en el mes</t>
  </si>
  <si>
    <t>Total de UMM programadas para supervisión de la Entidad en el año</t>
  </si>
  <si>
    <t>De las unidades medicas supervisadas se notifica areas de oportunidad</t>
  </si>
  <si>
    <t>Porcentaje de UMM supervisadas que obtuvieron evaluación satisfactoria</t>
  </si>
  <si>
    <t>Total de unidades supervisadas que obtuvieron un % =o&gt;85</t>
  </si>
  <si>
    <t>Comentarios generales</t>
  </si>
  <si>
    <t xml:space="preserve">ELABORÓ
                Dr Fernando Cotero Rodriguez                                      Supervisor                                           </t>
  </si>
  <si>
    <t>REVISÓ Y VALIDÓ
Dr Adan Alberto Hernandez Contreras                           Coordinador</t>
  </si>
  <si>
    <t>Reporte mensual de Plantilla y Capacitación</t>
  </si>
  <si>
    <t>PUESTO</t>
  </si>
  <si>
    <t>CLAVE</t>
  </si>
  <si>
    <t>APELLIDO PATERNO</t>
  </si>
  <si>
    <t>APELLIDO MATERNO</t>
  </si>
  <si>
    <t>NOMBRE</t>
  </si>
  <si>
    <t>FECHA DE INGRESO</t>
  </si>
  <si>
    <t>FECHA DE BAJA</t>
  </si>
  <si>
    <t>PERMANENCIA</t>
  </si>
  <si>
    <t>fecha de capacitacion*</t>
  </si>
  <si>
    <t>El personal si se capacito en el mes</t>
  </si>
  <si>
    <t>Temas prioritarios de capacitación (1 ó 0)*</t>
  </si>
  <si>
    <t>Otros</t>
  </si>
  <si>
    <t>Especificar el/los nombre(s) del/los tema(s) prioritario(s) de capacitación</t>
  </si>
  <si>
    <t>Describir otro:</t>
  </si>
  <si>
    <t>TOTAL MENSUAL T- PRIORITARIOS</t>
  </si>
  <si>
    <t>TOTAL MENSUAL TODOS LOS TEMAS</t>
  </si>
  <si>
    <t>QNA 1</t>
  </si>
  <si>
    <t>QNA 2</t>
  </si>
  <si>
    <t>(DD/MM/AA)</t>
  </si>
  <si>
    <t>SI=1, NO=0</t>
  </si>
  <si>
    <t>Médico</t>
  </si>
  <si>
    <t>Turrubiartes</t>
  </si>
  <si>
    <t>Avitia</t>
  </si>
  <si>
    <t>Julio Cesar</t>
  </si>
  <si>
    <t>Nomenclatura de temas prioritarios</t>
  </si>
  <si>
    <t>Enfermera</t>
  </si>
  <si>
    <t>Olmedo</t>
  </si>
  <si>
    <t>Martinez</t>
  </si>
  <si>
    <t>Karely Esmeralda</t>
  </si>
  <si>
    <r>
      <rPr>
        <b/>
        <sz val="10"/>
        <color indexed="8"/>
        <rFont val="Montserrat"/>
        <charset val="134"/>
      </rPr>
      <t>1.</t>
    </r>
    <r>
      <rPr>
        <sz val="11"/>
        <color indexed="8"/>
        <rFont val="Montserrat"/>
        <charset val="134"/>
      </rPr>
      <t xml:space="preserve">     Control del niño sano </t>
    </r>
  </si>
  <si>
    <t>Promotor</t>
  </si>
  <si>
    <t xml:space="preserve">Reyes </t>
  </si>
  <si>
    <t>Gonzalez</t>
  </si>
  <si>
    <t>Alexis Daniel</t>
  </si>
  <si>
    <r>
      <rPr>
        <b/>
        <sz val="10"/>
        <color indexed="8"/>
        <rFont val="Montserrat"/>
        <charset val="134"/>
      </rPr>
      <t>2.</t>
    </r>
    <r>
      <rPr>
        <sz val="11"/>
        <color indexed="8"/>
        <rFont val="Montserrat"/>
        <charset val="134"/>
      </rPr>
      <t xml:space="preserve">     Control nutricional de los menores de 5 años </t>
    </r>
  </si>
  <si>
    <t>Chable</t>
  </si>
  <si>
    <t>Juan Carlos</t>
  </si>
  <si>
    <r>
      <rPr>
        <b/>
        <sz val="10"/>
        <color indexed="8"/>
        <rFont val="Montserrat"/>
        <charset val="134"/>
      </rPr>
      <t>3.</t>
    </r>
    <r>
      <rPr>
        <sz val="11"/>
        <color indexed="8"/>
        <rFont val="Montserrat"/>
        <charset val="134"/>
      </rPr>
      <t>     Diagnóstico y manejo de pacientes con diabetes mellitus</t>
    </r>
  </si>
  <si>
    <t>Perez</t>
  </si>
  <si>
    <t>Rosalba</t>
  </si>
  <si>
    <r>
      <rPr>
        <b/>
        <sz val="10"/>
        <color indexed="8"/>
        <rFont val="Montserrat"/>
        <charset val="134"/>
      </rPr>
      <t>4.</t>
    </r>
    <r>
      <rPr>
        <sz val="11"/>
        <color indexed="8"/>
        <rFont val="Montserrat"/>
        <charset val="134"/>
      </rPr>
      <t xml:space="preserve">     Diagnóstico y manejo de pacientes con hipertensión arterial sistémica </t>
    </r>
  </si>
  <si>
    <t>Sanchez</t>
  </si>
  <si>
    <t>Hector Hugo</t>
  </si>
  <si>
    <r>
      <rPr>
        <b/>
        <sz val="10"/>
        <color indexed="8"/>
        <rFont val="Montserrat"/>
        <charset val="134"/>
      </rPr>
      <t>5.</t>
    </r>
    <r>
      <rPr>
        <sz val="11"/>
        <color indexed="8"/>
        <rFont val="Montserrat"/>
        <charset val="134"/>
      </rPr>
      <t>     Diagnóstico y manejo de pacientes con dislipidemias</t>
    </r>
  </si>
  <si>
    <t xml:space="preserve">Flores </t>
  </si>
  <si>
    <t>Balandran</t>
  </si>
  <si>
    <t>Ada Patricia</t>
  </si>
  <si>
    <r>
      <rPr>
        <b/>
        <sz val="10"/>
        <color indexed="8"/>
        <rFont val="Montserrat"/>
        <charset val="134"/>
      </rPr>
      <t>6.</t>
    </r>
    <r>
      <rPr>
        <sz val="11"/>
        <color indexed="8"/>
        <rFont val="Montserrat"/>
        <charset val="134"/>
      </rPr>
      <t>     Diagnóstico y manejo de pacientes con sobrepeso u obesidad</t>
    </r>
  </si>
  <si>
    <t xml:space="preserve">Rincon </t>
  </si>
  <si>
    <t>Licea</t>
  </si>
  <si>
    <t>Griselda Dominga</t>
  </si>
  <si>
    <r>
      <rPr>
        <b/>
        <sz val="10"/>
        <color indexed="8"/>
        <rFont val="Montserrat"/>
        <charset val="134"/>
      </rPr>
      <t>7.</t>
    </r>
    <r>
      <rPr>
        <sz val="11"/>
        <color indexed="8"/>
        <rFont val="Montserrat"/>
        <charset val="134"/>
      </rPr>
      <t>     Abordaje y manejo de embarazo y puerperio</t>
    </r>
  </si>
  <si>
    <t>Gamez</t>
  </si>
  <si>
    <t>Mireles</t>
  </si>
  <si>
    <t>Ruben</t>
  </si>
  <si>
    <r>
      <rPr>
        <b/>
        <sz val="10"/>
        <color indexed="8"/>
        <rFont val="Montserrat"/>
        <charset val="134"/>
      </rPr>
      <t>8.</t>
    </r>
    <r>
      <rPr>
        <sz val="11"/>
        <color indexed="8"/>
        <rFont val="Montserrat"/>
        <charset val="134"/>
      </rPr>
      <t xml:space="preserve">     Salud reproductiva </t>
    </r>
  </si>
  <si>
    <t>Gomez</t>
  </si>
  <si>
    <t xml:space="preserve">Roque </t>
  </si>
  <si>
    <t>Carlos Willians</t>
  </si>
  <si>
    <r>
      <rPr>
        <b/>
        <sz val="10"/>
        <color indexed="8"/>
        <rFont val="Montserrat"/>
        <charset val="134"/>
      </rPr>
      <t>9.</t>
    </r>
    <r>
      <rPr>
        <sz val="11"/>
        <color indexed="8"/>
        <rFont val="Montserrat"/>
        <charset val="134"/>
      </rPr>
      <t>     Promoción de la salud</t>
    </r>
  </si>
  <si>
    <t>Corpus</t>
  </si>
  <si>
    <t>Hilda Guadalupe</t>
  </si>
  <si>
    <r>
      <rPr>
        <b/>
        <sz val="10"/>
        <color indexed="8"/>
        <rFont val="Montserrat"/>
        <charset val="134"/>
      </rPr>
      <t>10.</t>
    </r>
    <r>
      <rPr>
        <sz val="11"/>
        <color indexed="8"/>
        <rFont val="Montserrat"/>
        <charset val="134"/>
      </rPr>
      <t>  Vigilancia epidemiológica</t>
    </r>
  </si>
  <si>
    <t xml:space="preserve">Cruz </t>
  </si>
  <si>
    <t>Avila</t>
  </si>
  <si>
    <t>Victor Manuel</t>
  </si>
  <si>
    <r>
      <rPr>
        <b/>
        <sz val="10"/>
        <color indexed="8"/>
        <rFont val="Montserrat"/>
        <charset val="134"/>
      </rPr>
      <t>11.</t>
    </r>
    <r>
      <rPr>
        <sz val="11"/>
        <color indexed="8"/>
        <rFont val="Montserrat"/>
        <charset val="134"/>
      </rPr>
      <t>  Vacunación</t>
    </r>
  </si>
  <si>
    <r>
      <rPr>
        <b/>
        <sz val="10"/>
        <color indexed="8"/>
        <rFont val="Montserrat"/>
        <charset val="134"/>
      </rPr>
      <t>12.</t>
    </r>
    <r>
      <rPr>
        <sz val="11"/>
        <color indexed="8"/>
        <rFont val="Montserrat"/>
        <charset val="134"/>
      </rPr>
      <t>  Adicciones</t>
    </r>
  </si>
  <si>
    <t>Castillo</t>
  </si>
  <si>
    <t>Valdez</t>
  </si>
  <si>
    <t>Irma Melissa</t>
  </si>
  <si>
    <r>
      <rPr>
        <b/>
        <sz val="10"/>
        <color indexed="8"/>
        <rFont val="Montserrat"/>
        <charset val="134"/>
      </rPr>
      <t>13.</t>
    </r>
    <r>
      <rPr>
        <sz val="11"/>
        <color indexed="8"/>
        <rFont val="Montserrat"/>
        <charset val="134"/>
      </rPr>
      <t>  Salud bucal</t>
    </r>
  </si>
  <si>
    <t>Torres</t>
  </si>
  <si>
    <t>Arias</t>
  </si>
  <si>
    <t>Juan Pablo</t>
  </si>
  <si>
    <r>
      <rPr>
        <b/>
        <sz val="10"/>
        <color indexed="8"/>
        <rFont val="Montserrat"/>
        <charset val="134"/>
      </rPr>
      <t>14.</t>
    </r>
    <r>
      <rPr>
        <sz val="11"/>
        <color indexed="8"/>
        <rFont val="Montserrat"/>
        <charset val="134"/>
      </rPr>
      <t xml:space="preserve">  Paquete garantizado de servicios de salud </t>
    </r>
  </si>
  <si>
    <t>Garza</t>
  </si>
  <si>
    <t>Vacante</t>
  </si>
  <si>
    <r>
      <rPr>
        <b/>
        <sz val="10"/>
        <color indexed="8"/>
        <rFont val="Montserrat"/>
        <charset val="134"/>
      </rPr>
      <t xml:space="preserve">15.     </t>
    </r>
    <r>
      <rPr>
        <sz val="11"/>
        <color indexed="8"/>
        <rFont val="Montserrat"/>
        <charset val="134"/>
      </rPr>
      <t>Derechos Humanos</t>
    </r>
  </si>
  <si>
    <t>Moreno</t>
  </si>
  <si>
    <t>Sanjuana Elizabeth</t>
  </si>
  <si>
    <r>
      <rPr>
        <b/>
        <sz val="10"/>
        <color indexed="8"/>
        <rFont val="Montserrat"/>
        <charset val="134"/>
      </rPr>
      <t>16.</t>
    </r>
    <r>
      <rPr>
        <sz val="11"/>
        <color indexed="8"/>
        <rFont val="Montserrat"/>
        <charset val="134"/>
      </rPr>
      <t>   Interculturalidad</t>
    </r>
  </si>
  <si>
    <t>Pedro</t>
  </si>
  <si>
    <r>
      <rPr>
        <b/>
        <sz val="10"/>
        <color indexed="8"/>
        <rFont val="Montserrat"/>
        <charset val="134"/>
      </rPr>
      <t>17.</t>
    </r>
    <r>
      <rPr>
        <sz val="11"/>
        <color indexed="8"/>
        <rFont val="Montserrat"/>
        <charset val="134"/>
      </rPr>
      <t>   Contraloría social</t>
    </r>
  </si>
  <si>
    <t xml:space="preserve">Alanis </t>
  </si>
  <si>
    <t xml:space="preserve">Garza </t>
  </si>
  <si>
    <t>Laura Patricia</t>
  </si>
  <si>
    <r>
      <rPr>
        <b/>
        <sz val="10"/>
        <color indexed="8"/>
        <rFont val="Montserrat"/>
        <charset val="134"/>
      </rPr>
      <t>18.</t>
    </r>
    <r>
      <rPr>
        <sz val="11"/>
        <color indexed="8"/>
        <rFont val="Montserrat"/>
        <charset val="134"/>
      </rPr>
      <t>   Combate de conato de incendios</t>
    </r>
  </si>
  <si>
    <t>Ledezma</t>
  </si>
  <si>
    <t>Vazquez</t>
  </si>
  <si>
    <t>Giezi Elizabeth</t>
  </si>
  <si>
    <r>
      <rPr>
        <b/>
        <sz val="10"/>
        <color indexed="8"/>
        <rFont val="Montserrat"/>
        <charset val="134"/>
      </rPr>
      <t xml:space="preserve">19. </t>
    </r>
    <r>
      <rPr>
        <sz val="10"/>
        <color indexed="8"/>
        <rFont val="Montserrat"/>
        <charset val="134"/>
      </rPr>
      <t>Otros</t>
    </r>
  </si>
  <si>
    <t>Briseño</t>
  </si>
  <si>
    <t>Saucedo</t>
  </si>
  <si>
    <t>Heriberto</t>
  </si>
  <si>
    <t>Rodriguez</t>
  </si>
  <si>
    <t>Hugo Enrique</t>
  </si>
  <si>
    <t>Guevara</t>
  </si>
  <si>
    <t>Guillermina</t>
  </si>
  <si>
    <t>Hernandez</t>
  </si>
  <si>
    <t>Luis Enrique</t>
  </si>
  <si>
    <t>Espinosa</t>
  </si>
  <si>
    <t>Mendoza</t>
  </si>
  <si>
    <t>Julian</t>
  </si>
  <si>
    <t>Recendiz</t>
  </si>
  <si>
    <t>Blanco</t>
  </si>
  <si>
    <t>Jose Alfredo</t>
  </si>
  <si>
    <t>Reyes</t>
  </si>
  <si>
    <t>Omar</t>
  </si>
  <si>
    <t>Suarez</t>
  </si>
  <si>
    <t>Tamez</t>
  </si>
  <si>
    <t>Raul Abraham</t>
  </si>
  <si>
    <t xml:space="preserve">Zapata </t>
  </si>
  <si>
    <t>Villarreal</t>
  </si>
  <si>
    <t>Carlos David</t>
  </si>
  <si>
    <t>Dueñas</t>
  </si>
  <si>
    <t>Jose Manuel</t>
  </si>
  <si>
    <t>Odontólogo</t>
  </si>
  <si>
    <t>Mancilla</t>
  </si>
  <si>
    <t>Cantu</t>
  </si>
  <si>
    <t>Linda</t>
  </si>
  <si>
    <t>*Nota: Colocar 1 en la celda de intersección entre el nombre del personal que fue capacitado y el número de temas prioritarios correspondiente.</t>
  </si>
  <si>
    <r>
      <rPr>
        <b/>
        <sz val="11"/>
        <color indexed="8"/>
        <rFont val="Montserrat"/>
        <charset val="134"/>
      </rPr>
      <t xml:space="preserve">*Fecha de capacitación: </t>
    </r>
    <r>
      <rPr>
        <sz val="11"/>
        <color indexed="8"/>
        <rFont val="Montserrat"/>
        <charset val="134"/>
      </rPr>
      <t>Si el personal está de vacaciones o de incapacidad, o bien, la plaza está vacante, en lugar de registrar la fecha, colocar "</t>
    </r>
    <r>
      <rPr>
        <b/>
        <i/>
        <sz val="11"/>
        <color indexed="8"/>
        <rFont val="Montserrat"/>
        <charset val="134"/>
      </rPr>
      <t xml:space="preserve">V" </t>
    </r>
    <r>
      <rPr>
        <i/>
        <sz val="11"/>
        <color indexed="8"/>
        <rFont val="Montserrat"/>
        <charset val="134"/>
      </rPr>
      <t>para vacaciones o plaza vacante; e</t>
    </r>
    <r>
      <rPr>
        <b/>
        <i/>
        <sz val="11"/>
        <color indexed="8"/>
        <rFont val="Montserrat"/>
        <charset val="134"/>
      </rPr>
      <t xml:space="preserve"> "I" </t>
    </r>
    <r>
      <rPr>
        <i/>
        <sz val="11"/>
        <color indexed="8"/>
        <rFont val="Montserrat"/>
        <charset val="134"/>
      </rPr>
      <t>para incapacidad.</t>
    </r>
  </si>
  <si>
    <r>
      <rPr>
        <b/>
        <sz val="11"/>
        <color indexed="8"/>
        <rFont val="Montserrat"/>
        <charset val="134"/>
      </rPr>
      <t xml:space="preserve">Instrucciones para el siguiente recuadro: </t>
    </r>
    <r>
      <rPr>
        <sz val="11"/>
        <color indexed="8"/>
        <rFont val="Montserrat"/>
        <charset val="134"/>
      </rPr>
      <t xml:space="preserve">
Si en el mes a reportar ingresó personal a la UMM, registrarlo en este apartado y en el mes subsecuente debera estar actualizada la plantilla en el recuadro superior. Deberá marcar con texto en rojo el nombre de la persona que causó baja en la plantilla.</t>
    </r>
  </si>
  <si>
    <t>De las unidades medicas supervisadas se notifica areas de oportunidad a UMM y a Jurisdicción correspondiente</t>
  </si>
  <si>
    <t>Vacante plaza medico UMM T0 Cadereyta Jimenez, Vacante plaza medico UMM T2 Linares; Vacante plaza medico, plaza enfermera y plaza promoción UMM T0 Herreras Cerralvo</t>
  </si>
  <si>
    <t xml:space="preserve">Se programan las localidades para al menos ser visitadas una vez en el mes, este mes no se cubrio el 100% de dichas localidades al menos una vez en el mes por no contar con gasolina,personal tomo periodos vacacionales y porque en una de la UMM no se cuenta con personal </t>
  </si>
  <si>
    <t>Puestos de todo equipo itinerante vacante</t>
  </si>
  <si>
    <t>Tema prioritario: Modelo Educativo para Desarrollar Actividades Profesionales Confiables (MEDAPROC), Identidad y Educación Intercultural, Indicaciones de biopsia en cavidad bucal, Determinantes sociales de la salud y su relación con las necesidades sanitarias de la población trabajadora, Seminario de actualización Geriátrico-Legal, Tromboembolia Pulmonar Aguda, Complicaciones Agudas de la Diabetes Mellitus, Transtornos Electroliticos, Abdomen Agudo, Lactancia Materna: un desafío para las mujeres-madres lactantes, Fentanilo y tramadol, Crisis Convulsivas, Necesidad de salud y determinantes sociales de la población que vive con enfermedades cardiometabolicas, Atención Primaria de Salud de Alta Calidad, PAE: Enfermedades Cardiometabólicas</t>
  </si>
  <si>
    <t>Los temas de capacitación se programan por mes para que sean tomados en linea en paginas oficiales de salud, Siesabi, el personal en sus tiempos libres o dia de actividades administrativas toma los cursos, si no se toma el curso en el mes solicitado se realiza al mes siguiente. De igual manera se capacita por parte de las jurisdicciones a las unidades correspondientes, teniendo como respaldo foto de lista de asistencia o constancias recibidas de las jurisdicciones, para los ulitmos dias del mes de mayo la plataforma de SIESABI se inahiblito y no fue posible terminar los cursos que estaban en proceso</t>
  </si>
  <si>
    <t>Algunas de las UMM durante el mes de junio se encontraban algunos días sin gasolina para operación</t>
  </si>
  <si>
    <t>junio</t>
  </si>
  <si>
    <t>2,6,7,8,9,12,15,30</t>
  </si>
  <si>
    <t>2: ESI entrega de Información en Zona; 6,7,8,9,12: Enfermera en sede realizando actividades administrativas por medico y promotor en periodo vacacional; 15: ESI realizando actividades administrativas en oficinas centrales; 30: Personal en sede adminsitrativa por no contar con Gasolina</t>
  </si>
  <si>
    <t>1,6,8,9,12,15,21,23,30</t>
  </si>
  <si>
    <t>1,15</t>
  </si>
  <si>
    <t>6,9,12,21,23: ESI en sede realizando actividades adminsitrativas; 8:ESI en junta microred; 15 ESI actividades administrativas oficinas centrales 1, 30: ESI en sede realizando actividades adminsitrativas por falta de gasolina</t>
  </si>
  <si>
    <t>1: ESI en sede realizando actividades adminsitrativas por falta de gasolina; 15: ESI realizando actividades administrativas en oficinas centrales</t>
  </si>
  <si>
    <t>2,12,13,14,15,16,26,27,28,29,30</t>
  </si>
  <si>
    <t>2: ESI en sede realizando actividades administrativas por falta de gasolina; 12,13,14,15,16; Medico y enfermera en sede realizando actividades administrativas, promotor en periodo vacacional; 26,27,28,29,30: Enfermera en sede realizando actividades administrativas, medico y promotor en periodo vacacional</t>
  </si>
  <si>
    <t>15 ESI actividades administrativas oficinas centrales</t>
  </si>
  <si>
    <t>UMM T0 Los Ramones sin referencias; UMM T0 Cadereyta sin referencias; UMM T0 Linares sin referencias; UMM T0 La Escondida sin referencias; UMM T0 La Fama sin referencia; UMM T0 Alamitos sin referencias;  UMM T0 Cruz de Elorza sin referencias; UMM T0 Herreras/Cerralvo sin referencias; UMM T0 Salinas Victoria sin referencias y ; UMM T2 Linares sin  referencias; UMM T0 Juarez 54 referencias y 63 seguimientos.</t>
  </si>
  <si>
    <t>1,15,16,28,29,30</t>
  </si>
  <si>
    <t>1,29: ESI en sede realizando actividades administrativas; 15,28,30: Reunion Quicenal; 16: ESI realizando actividades administrativas en oficinas centrales</t>
  </si>
  <si>
    <t>15,16,19,20,21,22,23,26,27,28,29,30</t>
  </si>
  <si>
    <t xml:space="preserve">15: Reunion quincenal; 16: ESI realizando actividades administrativas en oficinas centrales; 19,20,21,22,23,26,27,28,29,30: ESI toma vacaciones durante estas 2 semanas y el personal que se encuentra laborando realizando actividades administrativas </t>
  </si>
  <si>
    <t>13,26,28,29,30</t>
  </si>
  <si>
    <t>13 y 28: Reunion quincenal; 26,29,30; ESI en sede realizando actividades administrativas</t>
  </si>
  <si>
    <t>5,6,7,8,9,12,13,15,26,27,28,29,30</t>
  </si>
  <si>
    <t>5,6,7,8,9,12,13: ESI en sede realizando actividades administrativas por vehiculo en taller mecanico; 15: ESI realizando actividades administrativas en oficinas centrales; 26,27,28,29,30: ESI en sede realizando actividades administrativas  por enfermero, promotor y dentista en dias diferentes de vacaciones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</si>
</sst>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indexed="8"/>
      <name val="Calibri"/>
      <charset val="134"/>
    </font>
    <font>
      <sz val="11"/>
      <color indexed="8"/>
      <name val="Montserrat"/>
      <charset val="134"/>
    </font>
    <font>
      <sz val="8"/>
      <color indexed="8"/>
      <name val="Montserrat"/>
      <charset val="134"/>
    </font>
    <font>
      <sz val="11"/>
      <name val="Montserrat"/>
      <charset val="134"/>
    </font>
    <font>
      <b/>
      <sz val="11"/>
      <color indexed="8"/>
      <name val="Montserrat"/>
      <charset val="134"/>
    </font>
    <font>
      <b/>
      <sz val="16"/>
      <color indexed="11"/>
      <name val="Montserrat"/>
      <charset val="134"/>
    </font>
    <font>
      <b/>
      <sz val="20"/>
      <color indexed="11"/>
      <name val="Montserrat"/>
      <charset val="134"/>
    </font>
    <font>
      <b/>
      <sz val="22"/>
      <color theme="1"/>
      <name val="Montserrat"/>
      <charset val="134"/>
    </font>
    <font>
      <b/>
      <sz val="12"/>
      <color indexed="8"/>
      <name val="Montserrat"/>
      <charset val="134"/>
    </font>
    <font>
      <b/>
      <sz val="16"/>
      <color indexed="8"/>
      <name val="Montserrat"/>
      <charset val="134"/>
    </font>
    <font>
      <sz val="8"/>
      <name val="Montserrat"/>
      <charset val="134"/>
    </font>
    <font>
      <b/>
      <sz val="11"/>
      <name val="Montserrat"/>
      <charset val="134"/>
    </font>
    <font>
      <sz val="8"/>
      <color theme="1"/>
      <name val="Calibri"/>
      <charset val="134"/>
    </font>
    <font>
      <sz val="8"/>
      <color theme="1"/>
      <name val="Montserrat"/>
      <charset val="134"/>
    </font>
    <font>
      <sz val="10"/>
      <color indexed="8"/>
      <name val="Calibri"/>
      <charset val="134"/>
    </font>
    <font>
      <sz val="8"/>
      <color indexed="8"/>
      <name val="Calibri"/>
      <charset val="134"/>
    </font>
    <font>
      <b/>
      <sz val="14"/>
      <color indexed="8"/>
      <name val="Montserrat"/>
      <charset val="134"/>
    </font>
    <font>
      <sz val="10"/>
      <color indexed="8"/>
      <name val="Montserrat"/>
      <charset val="134"/>
    </font>
    <font>
      <i/>
      <sz val="8"/>
      <color indexed="8"/>
      <name val="Montserrat"/>
      <charset val="134"/>
    </font>
    <font>
      <b/>
      <sz val="10"/>
      <color indexed="8"/>
      <name val="Montserrat"/>
      <charset val="134"/>
    </font>
    <font>
      <sz val="11"/>
      <color rgb="FF000000"/>
      <name val="Montserrat"/>
      <charset val="134"/>
    </font>
    <font>
      <sz val="18"/>
      <color indexed="8"/>
      <name val="Montserrat"/>
      <charset val="134"/>
    </font>
    <font>
      <sz val="11"/>
      <color rgb="FFFF0000"/>
      <name val="Montserrat"/>
      <charset val="134"/>
    </font>
    <font>
      <sz val="16"/>
      <color indexed="8"/>
      <name val="Montserrat"/>
      <charset val="134"/>
    </font>
    <font>
      <b/>
      <sz val="18"/>
      <color indexed="11"/>
      <name val="Montserrat"/>
      <charset val="134"/>
    </font>
    <font>
      <b/>
      <sz val="18"/>
      <color indexed="8"/>
      <name val="Montserrat"/>
      <charset val="134"/>
    </font>
    <font>
      <b/>
      <sz val="16"/>
      <color theme="1"/>
      <name val="Montserrat"/>
      <charset val="134"/>
    </font>
    <font>
      <sz val="18"/>
      <color theme="1"/>
      <name val="Montserrat"/>
      <charset val="134"/>
    </font>
    <font>
      <b/>
      <sz val="14"/>
      <color indexed="18"/>
      <name val="Montserrat"/>
      <charset val="134"/>
    </font>
    <font>
      <sz val="14"/>
      <color indexed="8"/>
      <name val="Montserrat"/>
      <charset val="134"/>
    </font>
    <font>
      <sz val="16"/>
      <color theme="1"/>
      <name val="Montserrat"/>
      <charset val="134"/>
    </font>
    <font>
      <sz val="6"/>
      <color indexed="8"/>
      <name val="Montserrat"/>
      <charset val="134"/>
    </font>
    <font>
      <sz val="18"/>
      <color indexed="11"/>
      <name val="Montserrat"/>
      <charset val="134"/>
    </font>
    <font>
      <b/>
      <sz val="20"/>
      <color indexed="12"/>
      <name val="Montserrat"/>
      <charset val="134"/>
    </font>
    <font>
      <b/>
      <sz val="11"/>
      <color indexed="11"/>
      <name val="Montserrat"/>
      <charset val="134"/>
    </font>
    <font>
      <sz val="10"/>
      <color indexed="11"/>
      <name val="Montserrat"/>
      <charset val="134"/>
    </font>
    <font>
      <b/>
      <sz val="8"/>
      <color indexed="8"/>
      <name val="Montserrat"/>
      <charset val="134"/>
    </font>
    <font>
      <sz val="11"/>
      <color indexed="11"/>
      <name val="Montserrat"/>
      <charset val="134"/>
    </font>
    <font>
      <b/>
      <sz val="9"/>
      <color indexed="8"/>
      <name val="Montserrat"/>
      <charset val="134"/>
    </font>
    <font>
      <sz val="7"/>
      <color indexed="8"/>
      <name val="Montserrat"/>
      <charset val="134"/>
    </font>
    <font>
      <b/>
      <sz val="6"/>
      <color indexed="12"/>
      <name val="Montserrat"/>
      <charset val="134"/>
    </font>
    <font>
      <b/>
      <sz val="7"/>
      <color indexed="8"/>
      <name val="Montserrat"/>
      <charset val="134"/>
    </font>
    <font>
      <sz val="9"/>
      <color indexed="8"/>
      <name val="Montserrat"/>
      <charset val="134"/>
    </font>
    <font>
      <b/>
      <sz val="10"/>
      <name val="Montserrat"/>
      <charset val="134"/>
    </font>
    <font>
      <sz val="11"/>
      <color theme="1"/>
      <name val="Montserrat"/>
      <charset val="134"/>
    </font>
    <font>
      <b/>
      <i/>
      <sz val="11"/>
      <color indexed="8"/>
      <name val="Montserrat"/>
      <charset val="134"/>
    </font>
    <font>
      <i/>
      <sz val="11"/>
      <color indexed="8"/>
      <name val="Montserrat"/>
      <charset val="134"/>
    </font>
    <font>
      <sz val="11"/>
      <color indexed="8"/>
      <name val="Calibri"/>
      <charset val="134"/>
    </font>
    <font>
      <sz val="11"/>
      <color indexed="8"/>
      <name val="Calibri"/>
    </font>
    <font>
      <sz val="11"/>
      <color indexed="8"/>
      <name val="Calibri"/>
      <family val="2"/>
    </font>
  </fonts>
  <fills count="13">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9"/>
        <bgColor indexed="64"/>
      </patternFill>
    </fill>
    <fill>
      <patternFill patternType="solid">
        <fgColor indexed="20"/>
        <bgColor indexed="64"/>
      </patternFill>
    </fill>
    <fill>
      <patternFill patternType="solid">
        <fgColor indexed="16"/>
        <bgColor indexed="64"/>
      </patternFill>
    </fill>
    <fill>
      <patternFill patternType="solid">
        <fgColor indexed="13"/>
        <bgColor indexed="64"/>
      </patternFill>
    </fill>
    <fill>
      <patternFill patternType="solid">
        <fgColor theme="3" tint="0.59999389629810485"/>
        <bgColor indexed="64"/>
      </patternFill>
    </fill>
    <fill>
      <patternFill patternType="solid">
        <fgColor rgb="FFFFFF00"/>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9"/>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9"/>
      </left>
      <right style="medium">
        <color indexed="9"/>
      </right>
      <top style="medium">
        <color indexed="9"/>
      </top>
      <bottom style="medium">
        <color indexed="9"/>
      </bottom>
      <diagonal/>
    </border>
    <border>
      <left/>
      <right style="thin">
        <color auto="1"/>
      </right>
      <top style="thin">
        <color auto="1"/>
      </top>
      <bottom/>
      <diagonal/>
    </border>
    <border>
      <left/>
      <right style="thin">
        <color auto="1"/>
      </right>
      <top/>
      <bottom style="thin">
        <color auto="1"/>
      </bottom>
      <diagonal/>
    </border>
    <border>
      <left style="thin">
        <color theme="0"/>
      </left>
      <right/>
      <top/>
      <bottom/>
      <diagonal/>
    </border>
    <border>
      <left/>
      <right style="medium">
        <color indexed="9"/>
      </right>
      <top/>
      <bottom/>
      <diagonal/>
    </border>
    <border>
      <left style="medium">
        <color indexed="9"/>
      </left>
      <right style="medium">
        <color indexed="9"/>
      </right>
      <top style="thin">
        <color indexed="8"/>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style="medium">
        <color indexed="9"/>
      </top>
      <bottom/>
      <diagonal/>
    </border>
    <border>
      <left/>
      <right/>
      <top style="medium">
        <color indexed="9"/>
      </top>
      <bottom/>
      <diagonal/>
    </border>
    <border>
      <left style="medium">
        <color indexed="9"/>
      </left>
      <right style="medium">
        <color indexed="9"/>
      </right>
      <top style="thin">
        <color indexed="8"/>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9"/>
      </right>
      <top/>
      <bottom style="medium">
        <color indexed="9"/>
      </bottom>
      <diagonal/>
    </border>
    <border>
      <left style="thin">
        <color theme="1"/>
      </left>
      <right/>
      <top/>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bottom style="medium">
        <color indexed="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9"/>
      </left>
      <right style="medium">
        <color indexed="9"/>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thin">
        <color theme="2" tint="0.39994506668294322"/>
      </left>
      <right style="thin">
        <color theme="2" tint="0.39994506668294322"/>
      </right>
      <top style="thin">
        <color theme="2" tint="0.39994506668294322"/>
      </top>
      <bottom style="thin">
        <color theme="2" tint="0.39994506668294322"/>
      </bottom>
      <diagonal/>
    </border>
    <border>
      <left/>
      <right/>
      <top style="thin">
        <color indexed="8"/>
      </top>
      <bottom style="medium">
        <color indexed="9"/>
      </bottom>
      <diagonal/>
    </border>
    <border>
      <left/>
      <right/>
      <top style="thin">
        <color theme="0"/>
      </top>
      <bottom/>
      <diagonal/>
    </border>
    <border>
      <left style="thin">
        <color theme="0"/>
      </left>
      <right style="thin">
        <color auto="1"/>
      </right>
      <top style="thin">
        <color auto="1"/>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right style="thin">
        <color theme="0"/>
      </right>
      <top/>
      <bottom/>
      <diagonal/>
    </border>
    <border>
      <left style="thin">
        <color theme="0"/>
      </left>
      <right/>
      <top style="thin">
        <color theme="0"/>
      </top>
      <bottom/>
      <diagonal/>
    </border>
    <border>
      <left style="thin">
        <color theme="0"/>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theme="0"/>
      </left>
      <right style="thin">
        <color auto="1"/>
      </right>
      <top style="thin">
        <color theme="0"/>
      </top>
      <bottom/>
      <diagonal/>
    </border>
    <border>
      <left style="thin">
        <color auto="1"/>
      </left>
      <right style="thin">
        <color theme="0"/>
      </right>
      <top style="thin">
        <color theme="0"/>
      </top>
      <bottom/>
      <diagonal/>
    </border>
    <border>
      <left/>
      <right/>
      <top style="thin">
        <color theme="0"/>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bottom style="thin">
        <color theme="0"/>
      </bottom>
      <diagonal/>
    </border>
    <border>
      <left style="thin">
        <color auto="1"/>
      </left>
      <right style="thin">
        <color auto="1"/>
      </right>
      <top style="thin">
        <color auto="1"/>
      </top>
      <bottom style="thin">
        <color auto="1"/>
      </bottom>
      <diagonal/>
    </border>
  </borders>
  <cellStyleXfs count="6">
    <xf numFmtId="0" fontId="0" fillId="0" borderId="0" applyNumberFormat="0" applyFill="0" applyBorder="0" applyProtection="0"/>
    <xf numFmtId="9" fontId="47" fillId="0" borderId="0" applyFont="0" applyFill="0" applyBorder="0" applyAlignment="0" applyProtection="0"/>
    <xf numFmtId="9" fontId="47" fillId="0" borderId="0" applyFont="0" applyFill="0" applyBorder="0" applyAlignment="0" applyProtection="0"/>
    <xf numFmtId="0" fontId="47" fillId="0" borderId="0" applyNumberFormat="0" applyFill="0" applyBorder="0" applyProtection="0"/>
    <xf numFmtId="0" fontId="48" fillId="0" borderId="0" applyNumberFormat="0" applyFill="0" applyBorder="0" applyProtection="0"/>
    <xf numFmtId="9" fontId="49" fillId="0" borderId="0" applyFont="0" applyFill="0" applyBorder="0" applyAlignment="0" applyProtection="0"/>
  </cellStyleXfs>
  <cellXfs count="357">
    <xf numFmtId="0" fontId="0" fillId="0" borderId="0" xfId="0"/>
    <xf numFmtId="0" fontId="1" fillId="0" borderId="0" xfId="0" applyFont="1" applyBorder="1" applyProtection="1"/>
    <xf numFmtId="0" fontId="2" fillId="0" borderId="0" xfId="0" applyFont="1" applyProtection="1"/>
    <xf numFmtId="1" fontId="2"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Protection="1"/>
    <xf numFmtId="0" fontId="1" fillId="0" borderId="0" xfId="0" applyFont="1" applyAlignment="1" applyProtection="1">
      <alignment horizontal="center" vertical="center"/>
    </xf>
    <xf numFmtId="0" fontId="1" fillId="0" borderId="0" xfId="0" applyFont="1" applyProtection="1"/>
    <xf numFmtId="0" fontId="3" fillId="0" borderId="0" xfId="0" applyFont="1" applyBorder="1" applyAlignment="1" applyProtection="1">
      <alignment horizontal="center" vertical="center"/>
    </xf>
    <xf numFmtId="0" fontId="4" fillId="2" borderId="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10" fillId="0" borderId="0" xfId="0" applyFont="1" applyAlignment="1" applyProtection="1">
      <alignment horizontal="center" vertical="center"/>
    </xf>
    <xf numFmtId="1" fontId="2" fillId="4" borderId="1" xfId="0" applyNumberFormat="1" applyFont="1" applyFill="1" applyBorder="1" applyAlignment="1" applyProtection="1">
      <alignment horizontal="center" vertical="center" wrapText="1"/>
    </xf>
    <xf numFmtId="1" fontId="10" fillId="0" borderId="0" xfId="0" applyNumberFormat="1" applyFont="1" applyAlignment="1" applyProtection="1">
      <alignment horizontal="center" vertical="center"/>
    </xf>
    <xf numFmtId="0" fontId="11" fillId="0" borderId="0" xfId="0" applyFont="1" applyAlignment="1" applyProtection="1">
      <alignment horizontal="center" vertical="center"/>
    </xf>
    <xf numFmtId="0" fontId="2" fillId="0" borderId="1" xfId="0" applyFont="1" applyFill="1" applyBorder="1" applyAlignment="1" applyProtection="1">
      <alignment horizontal="center" vertical="center"/>
      <protection locked="0"/>
    </xf>
    <xf numFmtId="0" fontId="13" fillId="0" borderId="1" xfId="0" applyFont="1" applyBorder="1" applyProtection="1">
      <protection locked="0"/>
    </xf>
    <xf numFmtId="0" fontId="14" fillId="0" borderId="1"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14" fontId="14" fillId="0" borderId="1" xfId="0" applyNumberFormat="1"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14" fontId="14" fillId="0" borderId="1" xfId="0" applyNumberFormat="1" applyFont="1" applyBorder="1" applyAlignment="1" applyProtection="1">
      <alignment horizontal="center" vertical="center"/>
      <protection locked="0"/>
    </xf>
    <xf numFmtId="0" fontId="4" fillId="5" borderId="0" xfId="0" applyFont="1" applyFill="1" applyProtection="1"/>
    <xf numFmtId="0" fontId="1" fillId="5" borderId="0" xfId="0" applyFont="1" applyFill="1" applyAlignment="1" applyProtection="1">
      <alignment horizontal="center" vertical="center"/>
    </xf>
    <xf numFmtId="0" fontId="3" fillId="5" borderId="0" xfId="0" applyFont="1" applyFill="1" applyAlignment="1" applyProtection="1">
      <alignment horizontal="center" vertical="center"/>
    </xf>
    <xf numFmtId="0" fontId="4" fillId="0" borderId="1" xfId="0" applyFont="1" applyBorder="1" applyProtection="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1" fillId="0" borderId="1" xfId="0" applyNumberFormat="1" applyFont="1" applyBorder="1" applyAlignment="1" applyProtection="1">
      <alignment horizontal="center" vertical="center"/>
      <protection locked="0"/>
    </xf>
    <xf numFmtId="0" fontId="1" fillId="3" borderId="1" xfId="0" applyFont="1" applyFill="1" applyBorder="1" applyAlignment="1" applyProtection="1">
      <alignment horizontal="center" vertical="center"/>
    </xf>
    <xf numFmtId="0" fontId="1" fillId="5" borderId="0"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9" fillId="5"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 fillId="5" borderId="0" xfId="0" applyFont="1" applyFill="1" applyBorder="1" applyAlignment="1" applyProtection="1">
      <alignment horizontal="center" vertical="center" wrapText="1"/>
    </xf>
    <xf numFmtId="0" fontId="1" fillId="0" borderId="0" xfId="0" applyFont="1" applyAlignment="1" applyProtection="1">
      <alignment vertical="center" wrapText="1"/>
    </xf>
    <xf numFmtId="0" fontId="2" fillId="0" borderId="1" xfId="0" applyFont="1" applyFill="1" applyBorder="1" applyAlignment="1" applyProtection="1">
      <alignment horizontal="center" vertical="center"/>
    </xf>
    <xf numFmtId="0" fontId="1" fillId="0" borderId="0" xfId="0" applyNumberFormat="1" applyFont="1" applyBorder="1" applyProtection="1"/>
    <xf numFmtId="0" fontId="2" fillId="3" borderId="1"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 fillId="0" borderId="0" xfId="0" applyNumberFormat="1" applyFont="1" applyAlignment="1" applyProtection="1">
      <alignment horizontal="center" vertical="center"/>
    </xf>
    <xf numFmtId="0" fontId="4" fillId="3" borderId="8" xfId="0" applyFont="1" applyFill="1" applyBorder="1" applyAlignment="1" applyProtection="1">
      <alignment horizontal="center" vertical="center"/>
    </xf>
    <xf numFmtId="0" fontId="4" fillId="7" borderId="8" xfId="0" applyFont="1" applyFill="1" applyBorder="1" applyAlignment="1" applyProtection="1">
      <alignment horizontal="center" vertical="center"/>
    </xf>
    <xf numFmtId="0" fontId="21" fillId="0" borderId="0" xfId="0" applyFont="1" applyBorder="1" applyAlignment="1" applyProtection="1">
      <alignment horizontal="center"/>
    </xf>
    <xf numFmtId="0" fontId="22" fillId="0" borderId="0" xfId="0" applyFont="1" applyBorder="1" applyProtection="1"/>
    <xf numFmtId="0" fontId="23" fillId="0" borderId="0" xfId="0" applyFont="1" applyBorder="1" applyProtection="1"/>
    <xf numFmtId="0" fontId="1" fillId="0" borderId="0" xfId="0" applyNumberFormat="1" applyFont="1" applyBorder="1" applyAlignment="1" applyProtection="1">
      <alignment horizontal="center"/>
    </xf>
    <xf numFmtId="0" fontId="1" fillId="0" borderId="0" xfId="0" applyNumberFormat="1" applyFont="1" applyProtection="1"/>
    <xf numFmtId="49" fontId="8" fillId="2" borderId="0" xfId="0" applyNumberFormat="1" applyFont="1" applyFill="1" applyBorder="1" applyAlignment="1" applyProtection="1">
      <alignment horizontal="left" vertical="center" wrapText="1"/>
    </xf>
    <xf numFmtId="0" fontId="9" fillId="2" borderId="1" xfId="0" applyNumberFormat="1" applyFont="1" applyFill="1" applyBorder="1" applyAlignment="1" applyProtection="1">
      <alignment horizontal="center" vertical="center"/>
    </xf>
    <xf numFmtId="49" fontId="21" fillId="2" borderId="1" xfId="0" applyNumberFormat="1" applyFont="1" applyFill="1" applyBorder="1" applyAlignment="1" applyProtection="1">
      <alignment vertical="center" wrapText="1"/>
    </xf>
    <xf numFmtId="49" fontId="21" fillId="2"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3" fontId="21" fillId="3" borderId="1"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center" vertical="center"/>
    </xf>
    <xf numFmtId="49" fontId="27" fillId="2" borderId="1" xfId="0" applyNumberFormat="1" applyFont="1" applyFill="1" applyBorder="1" applyAlignment="1" applyProtection="1">
      <alignment vertical="center" wrapText="1"/>
    </xf>
    <xf numFmtId="49" fontId="27" fillId="2" borderId="1" xfId="0"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3" fontId="21" fillId="2" borderId="1" xfId="0" applyNumberFormat="1" applyFont="1" applyFill="1" applyBorder="1" applyAlignment="1" applyProtection="1">
      <alignment horizontal="center" vertical="center" wrapText="1"/>
      <protection locked="0"/>
    </xf>
    <xf numFmtId="0" fontId="28" fillId="2" borderId="0" xfId="0" applyNumberFormat="1" applyFont="1" applyFill="1" applyBorder="1" applyAlignment="1" applyProtection="1">
      <alignment horizontal="center" wrapText="1"/>
    </xf>
    <xf numFmtId="0" fontId="28" fillId="2" borderId="0" xfId="0" applyNumberFormat="1" applyFont="1" applyFill="1" applyBorder="1" applyAlignment="1" applyProtection="1">
      <alignment wrapText="1"/>
    </xf>
    <xf numFmtId="49" fontId="8" fillId="2" borderId="0" xfId="0" applyNumberFormat="1" applyFont="1" applyFill="1" applyBorder="1" applyAlignment="1" applyProtection="1">
      <alignment vertical="center" wrapText="1"/>
    </xf>
    <xf numFmtId="0" fontId="29" fillId="3" borderId="16" xfId="0" applyNumberFormat="1" applyFont="1" applyFill="1" applyBorder="1" applyAlignment="1" applyProtection="1">
      <alignment horizontal="center" vertical="center" wrapText="1"/>
    </xf>
    <xf numFmtId="0" fontId="21" fillId="0" borderId="0" xfId="0" applyNumberFormat="1" applyFont="1" applyBorder="1" applyAlignment="1" applyProtection="1">
      <alignment horizontal="center"/>
    </xf>
    <xf numFmtId="9" fontId="27" fillId="3" borderId="1" xfId="1" applyFont="1" applyFill="1" applyBorder="1" applyAlignment="1" applyProtection="1">
      <alignment horizontal="center" vertical="center" wrapText="1"/>
    </xf>
    <xf numFmtId="0" fontId="22" fillId="0" borderId="0" xfId="0" applyNumberFormat="1" applyFont="1" applyBorder="1" applyProtection="1"/>
    <xf numFmtId="0" fontId="23" fillId="0" borderId="0" xfId="0" applyNumberFormat="1" applyFont="1" applyBorder="1" applyProtection="1"/>
    <xf numFmtId="0" fontId="1" fillId="0" borderId="0" xfId="0" applyNumberFormat="1" applyFont="1" applyAlignment="1" applyProtection="1">
      <alignment horizontal="center"/>
    </xf>
    <xf numFmtId="0" fontId="1" fillId="0" borderId="0" xfId="0" applyFont="1" applyFill="1" applyProtection="1"/>
    <xf numFmtId="0" fontId="1" fillId="0" borderId="0" xfId="0" applyFont="1" applyAlignment="1" applyProtection="1">
      <alignment vertical="center"/>
    </xf>
    <xf numFmtId="0" fontId="31" fillId="0" borderId="0" xfId="0" applyNumberFormat="1" applyFont="1" applyProtection="1"/>
    <xf numFmtId="0" fontId="32" fillId="2" borderId="0" xfId="0" applyNumberFormat="1" applyFont="1" applyFill="1" applyBorder="1" applyAlignment="1" applyProtection="1">
      <alignment wrapText="1"/>
    </xf>
    <xf numFmtId="0" fontId="33" fillId="2" borderId="0" xfId="0" applyNumberFormat="1" applyFont="1" applyFill="1" applyBorder="1" applyAlignment="1" applyProtection="1">
      <alignment horizontal="center" wrapText="1"/>
    </xf>
    <xf numFmtId="0" fontId="8" fillId="2" borderId="0" xfId="0" applyNumberFormat="1" applyFont="1" applyFill="1" applyBorder="1" applyAlignment="1" applyProtection="1">
      <alignment horizontal="right" wrapText="1"/>
    </xf>
    <xf numFmtId="0" fontId="21" fillId="2" borderId="0" xfId="0" applyNumberFormat="1" applyFont="1" applyFill="1" applyBorder="1" applyAlignment="1" applyProtection="1">
      <alignment wrapText="1"/>
    </xf>
    <xf numFmtId="0" fontId="34" fillId="2" borderId="0" xfId="0" applyNumberFormat="1" applyFont="1" applyFill="1" applyBorder="1" applyAlignment="1" applyProtection="1">
      <alignment wrapText="1"/>
    </xf>
    <xf numFmtId="0" fontId="34" fillId="2" borderId="0" xfId="0" applyNumberFormat="1" applyFont="1" applyFill="1" applyBorder="1" applyAlignment="1" applyProtection="1">
      <alignment vertical="center" wrapText="1"/>
    </xf>
    <xf numFmtId="0" fontId="35" fillId="2" borderId="0" xfId="0" applyNumberFormat="1" applyFont="1" applyFill="1" applyBorder="1" applyAlignment="1" applyProtection="1">
      <alignment horizontal="center" vertical="center" wrapText="1"/>
    </xf>
    <xf numFmtId="49" fontId="2" fillId="9" borderId="1"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horizontal="center" vertical="center" wrapText="1"/>
    </xf>
    <xf numFmtId="0" fontId="4" fillId="3" borderId="21" xfId="0" applyNumberFormat="1" applyFont="1" applyFill="1" applyBorder="1" applyAlignment="1" applyProtection="1">
      <alignment horizontal="center" vertical="center" wrapText="1"/>
      <protection locked="0"/>
    </xf>
    <xf numFmtId="0" fontId="1" fillId="3" borderId="21" xfId="0" applyNumberFormat="1" applyFont="1" applyFill="1" applyBorder="1" applyAlignment="1" applyProtection="1">
      <alignment horizontal="center" vertical="center" wrapText="1"/>
      <protection locked="0"/>
    </xf>
    <xf numFmtId="3" fontId="4" fillId="10"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xf>
    <xf numFmtId="3" fontId="36" fillId="3" borderId="23" xfId="0" applyNumberFormat="1" applyFont="1" applyFill="1" applyBorder="1" applyAlignment="1" applyProtection="1">
      <alignment horizontal="center" vertical="center"/>
    </xf>
    <xf numFmtId="3" fontId="36" fillId="3" borderId="23" xfId="0" applyNumberFormat="1" applyFont="1" applyFill="1" applyBorder="1" applyAlignment="1" applyProtection="1">
      <alignment horizontal="center" vertical="center" wrapText="1"/>
    </xf>
    <xf numFmtId="0" fontId="37" fillId="2" borderId="20" xfId="0" applyNumberFormat="1" applyFont="1" applyFill="1" applyBorder="1" applyAlignment="1" applyProtection="1">
      <alignment horizontal="center" vertical="center" wrapText="1"/>
    </xf>
    <xf numFmtId="0" fontId="34" fillId="2" borderId="20" xfId="0" applyNumberFormat="1" applyFont="1" applyFill="1" applyBorder="1" applyAlignment="1" applyProtection="1">
      <alignment vertical="center" wrapText="1"/>
    </xf>
    <xf numFmtId="0" fontId="16" fillId="3" borderId="26" xfId="0" applyNumberFormat="1" applyFont="1" applyFill="1" applyBorder="1" applyAlignment="1" applyProtection="1">
      <alignment horizontal="center" vertical="center" wrapText="1"/>
    </xf>
    <xf numFmtId="3" fontId="16" fillId="3" borderId="20"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vertical="center" wrapText="1"/>
    </xf>
    <xf numFmtId="0" fontId="16" fillId="0" borderId="27" xfId="0" applyNumberFormat="1" applyFont="1" applyFill="1" applyBorder="1" applyAlignment="1" applyProtection="1">
      <alignment horizontal="center" vertical="center" wrapText="1"/>
    </xf>
    <xf numFmtId="9" fontId="38" fillId="3" borderId="0" xfId="1" applyFont="1" applyFill="1" applyBorder="1" applyAlignment="1" applyProtection="1">
      <alignment horizontal="center" vertical="center" wrapText="1"/>
    </xf>
    <xf numFmtId="0" fontId="28" fillId="2" borderId="27" xfId="0" applyNumberFormat="1" applyFont="1" applyFill="1" applyBorder="1" applyAlignment="1" applyProtection="1">
      <alignment vertical="center" wrapText="1"/>
    </xf>
    <xf numFmtId="0" fontId="28"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vertical="center" wrapText="1"/>
    </xf>
    <xf numFmtId="0" fontId="36" fillId="10" borderId="28" xfId="0" applyNumberFormat="1" applyFont="1" applyFill="1" applyBorder="1" applyAlignment="1" applyProtection="1">
      <alignment horizontal="center" vertical="center" wrapText="1"/>
    </xf>
    <xf numFmtId="0" fontId="1" fillId="2" borderId="0" xfId="0" applyNumberFormat="1" applyFont="1" applyFill="1" applyBorder="1" applyProtection="1"/>
    <xf numFmtId="0" fontId="40" fillId="2" borderId="0" xfId="0" applyNumberFormat="1" applyFont="1" applyFill="1" applyBorder="1" applyAlignment="1" applyProtection="1">
      <alignment horizontal="center" wrapText="1"/>
    </xf>
    <xf numFmtId="0" fontId="31" fillId="2" borderId="0" xfId="0" applyNumberFormat="1" applyFont="1" applyFill="1" applyBorder="1" applyAlignment="1" applyProtection="1">
      <alignment wrapText="1"/>
    </xf>
    <xf numFmtId="49" fontId="2" fillId="9" borderId="1" xfId="0" applyNumberFormat="1" applyFont="1" applyFill="1" applyBorder="1" applyAlignment="1" applyProtection="1">
      <alignment horizontal="center" vertical="center" textRotation="90" wrapText="1"/>
    </xf>
    <xf numFmtId="3" fontId="4" fillId="10" borderId="23" xfId="0" applyNumberFormat="1" applyFont="1" applyFill="1" applyBorder="1" applyAlignment="1" applyProtection="1">
      <alignment horizontal="center" vertical="center" wrapText="1"/>
      <protection locked="0"/>
    </xf>
    <xf numFmtId="3" fontId="4" fillId="3" borderId="30" xfId="0" applyNumberFormat="1" applyFont="1" applyFill="1" applyBorder="1" applyAlignment="1" applyProtection="1">
      <alignment horizontal="center" vertical="center" wrapText="1"/>
    </xf>
    <xf numFmtId="0" fontId="31" fillId="3" borderId="0" xfId="0" applyNumberFormat="1" applyFont="1" applyFill="1" applyAlignment="1" applyProtection="1">
      <alignment horizontal="center"/>
    </xf>
    <xf numFmtId="3" fontId="4" fillId="3" borderId="20" xfId="0" applyNumberFormat="1" applyFont="1" applyFill="1" applyBorder="1" applyAlignment="1" applyProtection="1">
      <alignment horizontal="center" vertical="center" wrapText="1"/>
    </xf>
    <xf numFmtId="0" fontId="31" fillId="2" borderId="0" xfId="0" applyNumberFormat="1" applyFont="1" applyFill="1" applyBorder="1" applyAlignment="1" applyProtection="1">
      <alignment vertical="center" wrapText="1"/>
    </xf>
    <xf numFmtId="0" fontId="39" fillId="2" borderId="0" xfId="0" applyNumberFormat="1" applyFont="1" applyFill="1" applyBorder="1" applyAlignment="1" applyProtection="1">
      <alignment horizontal="center" vertical="center" wrapText="1"/>
    </xf>
    <xf numFmtId="0" fontId="31" fillId="0" borderId="0" xfId="0" applyNumberFormat="1" applyFont="1" applyBorder="1" applyProtection="1"/>
    <xf numFmtId="0" fontId="8" fillId="2" borderId="0" xfId="0" applyNumberFormat="1" applyFont="1" applyFill="1" applyBorder="1" applyAlignment="1" applyProtection="1">
      <alignment wrapText="1"/>
    </xf>
    <xf numFmtId="0" fontId="19" fillId="2" borderId="5" xfId="0" applyNumberFormat="1" applyFont="1" applyFill="1" applyBorder="1" applyAlignment="1" applyProtection="1">
      <alignment wrapText="1"/>
    </xf>
    <xf numFmtId="0" fontId="19" fillId="2" borderId="0" xfId="0" applyNumberFormat="1" applyFont="1" applyFill="1" applyBorder="1" applyAlignment="1" applyProtection="1">
      <alignment wrapText="1"/>
    </xf>
    <xf numFmtId="0" fontId="19" fillId="2" borderId="0" xfId="0" applyNumberFormat="1" applyFont="1" applyFill="1" applyBorder="1" applyAlignment="1" applyProtection="1">
      <alignment horizontal="center" wrapText="1"/>
    </xf>
    <xf numFmtId="3" fontId="4" fillId="3" borderId="31" xfId="0" applyNumberFormat="1" applyFont="1" applyFill="1" applyBorder="1" applyAlignment="1" applyProtection="1">
      <alignment horizontal="center" vertical="center" wrapText="1"/>
    </xf>
    <xf numFmtId="0" fontId="31" fillId="3" borderId="0" xfId="0" applyNumberFormat="1" applyFont="1" applyFill="1" applyBorder="1" applyAlignment="1" applyProtection="1">
      <alignment horizontal="center"/>
    </xf>
    <xf numFmtId="3" fontId="4" fillId="10" borderId="32" xfId="0" applyNumberFormat="1" applyFont="1" applyFill="1" applyBorder="1" applyAlignment="1" applyProtection="1">
      <alignment horizontal="center" vertical="center" wrapText="1"/>
      <protection locked="0"/>
    </xf>
    <xf numFmtId="3" fontId="4" fillId="10" borderId="22" xfId="0" applyNumberFormat="1" applyFont="1" applyFill="1" applyBorder="1" applyAlignment="1" applyProtection="1">
      <alignment horizontal="center" vertical="center" wrapText="1"/>
      <protection locked="0"/>
    </xf>
    <xf numFmtId="49" fontId="39" fillId="2" borderId="14" xfId="0" applyNumberFormat="1" applyFont="1" applyFill="1" applyBorder="1" applyAlignment="1" applyProtection="1">
      <alignment vertical="center" wrapText="1"/>
      <protection locked="0"/>
    </xf>
    <xf numFmtId="49" fontId="31" fillId="3" borderId="30" xfId="0" applyNumberFormat="1" applyFont="1" applyFill="1" applyBorder="1" applyAlignment="1" applyProtection="1">
      <alignment vertical="center" wrapText="1"/>
    </xf>
    <xf numFmtId="49" fontId="39" fillId="0" borderId="14" xfId="0" applyNumberFormat="1" applyFont="1" applyFill="1" applyBorder="1" applyAlignment="1" applyProtection="1">
      <alignment vertical="center" wrapText="1"/>
      <protection locked="0"/>
    </xf>
    <xf numFmtId="0" fontId="16" fillId="0" borderId="33"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39" fillId="0" borderId="0" xfId="0" applyNumberFormat="1" applyFont="1" applyFill="1" applyBorder="1" applyAlignment="1" applyProtection="1">
      <alignment vertical="center" wrapText="1"/>
    </xf>
    <xf numFmtId="0" fontId="31"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vertical="center" wrapText="1"/>
    </xf>
    <xf numFmtId="49" fontId="2" fillId="9" borderId="4" xfId="0" applyNumberFormat="1" applyFont="1" applyFill="1" applyBorder="1" applyAlignment="1" applyProtection="1">
      <alignment horizontal="center" vertical="center" wrapText="1"/>
    </xf>
    <xf numFmtId="49" fontId="2" fillId="9" borderId="3" xfId="0" applyNumberFormat="1" applyFont="1" applyFill="1" applyBorder="1" applyAlignment="1" applyProtection="1">
      <alignment horizontal="center" vertical="center" wrapText="1"/>
    </xf>
    <xf numFmtId="3" fontId="4" fillId="3" borderId="23" xfId="0" applyNumberFormat="1" applyFont="1" applyFill="1" applyBorder="1" applyAlignment="1" applyProtection="1">
      <alignment horizontal="center" vertical="center" wrapText="1"/>
    </xf>
    <xf numFmtId="3" fontId="4" fillId="10" borderId="36" xfId="0" applyNumberFormat="1" applyFont="1" applyFill="1" applyBorder="1" applyAlignment="1" applyProtection="1">
      <alignment horizontal="center" vertical="center" wrapText="1"/>
      <protection locked="0"/>
    </xf>
    <xf numFmtId="49" fontId="39" fillId="5" borderId="14" xfId="0" applyNumberFormat="1" applyFont="1" applyFill="1" applyBorder="1" applyAlignment="1" applyProtection="1">
      <alignment vertical="center" wrapText="1"/>
      <protection locked="0"/>
    </xf>
    <xf numFmtId="49" fontId="39" fillId="0" borderId="0" xfId="0" applyNumberFormat="1" applyFont="1" applyFill="1" applyBorder="1" applyAlignment="1" applyProtection="1">
      <alignment vertical="center" wrapText="1"/>
    </xf>
    <xf numFmtId="49" fontId="25" fillId="2" borderId="0" xfId="0" applyNumberFormat="1" applyFont="1" applyFill="1" applyBorder="1" applyAlignment="1" applyProtection="1">
      <alignment horizontal="center" vertical="center" wrapText="1"/>
    </xf>
    <xf numFmtId="49" fontId="19" fillId="0" borderId="0" xfId="0" applyNumberFormat="1" applyFont="1" applyFill="1" applyBorder="1" applyAlignment="1" applyProtection="1">
      <alignment horizontal="center" vertical="center"/>
    </xf>
    <xf numFmtId="0" fontId="1" fillId="3" borderId="0" xfId="0" applyNumberFormat="1" applyFont="1" applyFill="1" applyAlignment="1" applyProtection="1">
      <alignment horizontal="center"/>
    </xf>
    <xf numFmtId="0" fontId="4" fillId="0" borderId="0" xfId="0" applyNumberFormat="1" applyFont="1" applyFill="1" applyBorder="1" applyAlignment="1" applyProtection="1">
      <alignment vertical="center" wrapText="1"/>
    </xf>
    <xf numFmtId="0" fontId="1" fillId="0" borderId="0" xfId="0" applyNumberFormat="1" applyFont="1" applyFill="1" applyProtection="1"/>
    <xf numFmtId="0" fontId="2" fillId="2" borderId="0" xfId="0" applyNumberFormat="1" applyFont="1" applyFill="1" applyBorder="1" applyAlignment="1" applyProtection="1">
      <alignment horizontal="center" vertical="center" wrapText="1"/>
    </xf>
    <xf numFmtId="0" fontId="1" fillId="0" borderId="0" xfId="0" applyNumberFormat="1" applyFont="1" applyAlignment="1" applyProtection="1">
      <alignment vertical="center"/>
    </xf>
    <xf numFmtId="49" fontId="42" fillId="2" borderId="0" xfId="0" applyNumberFormat="1" applyFont="1" applyFill="1" applyBorder="1" applyAlignment="1" applyProtection="1">
      <alignment horizontal="right" vertical="center" wrapText="1"/>
    </xf>
    <xf numFmtId="49" fontId="42" fillId="2" borderId="27" xfId="0" applyNumberFormat="1" applyFont="1" applyFill="1" applyBorder="1" applyAlignment="1" applyProtection="1">
      <alignment horizontal="right" vertical="center" wrapText="1"/>
    </xf>
    <xf numFmtId="0" fontId="42" fillId="2" borderId="27" xfId="0" applyNumberFormat="1" applyFont="1" applyFill="1" applyBorder="1" applyAlignment="1" applyProtection="1">
      <alignment horizontal="right" vertical="center" wrapText="1"/>
    </xf>
    <xf numFmtId="0" fontId="39" fillId="0" borderId="0" xfId="0" applyNumberFormat="1" applyFont="1" applyProtection="1"/>
    <xf numFmtId="0" fontId="2" fillId="0" borderId="0" xfId="0" applyNumberFormat="1" applyFont="1" applyProtection="1"/>
    <xf numFmtId="0" fontId="36" fillId="2" borderId="0" xfId="0" applyNumberFormat="1" applyFont="1" applyFill="1" applyBorder="1" applyAlignment="1" applyProtection="1">
      <alignment wrapText="1"/>
    </xf>
    <xf numFmtId="49" fontId="8" fillId="2" borderId="0" xfId="0" applyNumberFormat="1" applyFont="1" applyFill="1" applyBorder="1" applyAlignment="1" applyProtection="1">
      <alignment horizontal="right" wrapText="1"/>
    </xf>
    <xf numFmtId="0" fontId="41" fillId="2" borderId="0" xfId="0" applyNumberFormat="1" applyFont="1" applyFill="1" applyBorder="1" applyAlignment="1" applyProtection="1">
      <alignment horizontal="right" wrapText="1"/>
    </xf>
    <xf numFmtId="0" fontId="4" fillId="2" borderId="40" xfId="0" applyNumberFormat="1" applyFont="1" applyFill="1" applyBorder="1" applyAlignment="1" applyProtection="1">
      <alignment horizontal="center" vertical="center" wrapText="1"/>
    </xf>
    <xf numFmtId="0" fontId="41" fillId="2" borderId="40" xfId="0" applyNumberFormat="1" applyFont="1" applyFill="1" applyBorder="1" applyAlignment="1" applyProtection="1">
      <alignment horizontal="center" vertical="center" wrapText="1"/>
    </xf>
    <xf numFmtId="0" fontId="36" fillId="2" borderId="0" xfId="0" applyNumberFormat="1" applyFont="1" applyFill="1" applyBorder="1" applyAlignment="1" applyProtection="1">
      <alignment horizontal="center" vertical="center" wrapText="1"/>
    </xf>
    <xf numFmtId="0" fontId="35" fillId="2" borderId="41" xfId="0" applyNumberFormat="1" applyFont="1" applyFill="1" applyBorder="1" applyAlignment="1" applyProtection="1">
      <alignment horizontal="center" vertical="center" wrapText="1"/>
    </xf>
    <xf numFmtId="49" fontId="2" fillId="9" borderId="42" xfId="0" applyNumberFormat="1" applyFont="1" applyFill="1" applyBorder="1" applyAlignment="1" applyProtection="1">
      <alignment horizontal="center" vertical="center" wrapText="1"/>
    </xf>
    <xf numFmtId="49" fontId="2" fillId="9" borderId="15" xfId="0" applyNumberFormat="1" applyFont="1" applyFill="1" applyBorder="1" applyAlignment="1" applyProtection="1">
      <alignment horizontal="center" vertical="center" wrapText="1"/>
    </xf>
    <xf numFmtId="0" fontId="17" fillId="3" borderId="21" xfId="0" applyNumberFormat="1" applyFont="1" applyFill="1" applyBorder="1" applyAlignment="1" applyProtection="1">
      <alignment horizontal="center" vertical="center" wrapText="1"/>
      <protection locked="0"/>
    </xf>
    <xf numFmtId="0" fontId="39" fillId="3" borderId="21" xfId="0" applyNumberFormat="1" applyFont="1" applyFill="1" applyBorder="1" applyAlignment="1" applyProtection="1">
      <alignment horizontal="center" vertical="center" wrapText="1"/>
    </xf>
    <xf numFmtId="3" fontId="4" fillId="3" borderId="21" xfId="0" applyNumberFormat="1" applyFont="1" applyFill="1" applyBorder="1" applyAlignment="1" applyProtection="1">
      <alignment horizontal="center" vertical="center" wrapText="1"/>
      <protection locked="0"/>
    </xf>
    <xf numFmtId="3" fontId="4" fillId="3" borderId="22" xfId="0" applyNumberFormat="1" applyFont="1" applyFill="1" applyBorder="1" applyAlignment="1" applyProtection="1">
      <alignment horizontal="center" vertical="center" wrapText="1"/>
      <protection locked="0"/>
    </xf>
    <xf numFmtId="3" fontId="4" fillId="3" borderId="16" xfId="0" applyNumberFormat="1" applyFont="1" applyFill="1" applyBorder="1" applyAlignment="1" applyProtection="1">
      <alignment horizontal="center" vertical="center" wrapText="1"/>
      <protection locked="0"/>
    </xf>
    <xf numFmtId="0" fontId="39" fillId="3" borderId="26" xfId="0" applyNumberFormat="1" applyFont="1" applyFill="1" applyBorder="1" applyAlignment="1" applyProtection="1">
      <alignment horizontal="center" vertical="center" wrapText="1"/>
    </xf>
    <xf numFmtId="3" fontId="11" fillId="3" borderId="44" xfId="0"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center" vertical="center" wrapText="1"/>
    </xf>
    <xf numFmtId="3" fontId="36" fillId="0" borderId="0" xfId="0" applyNumberFormat="1" applyFont="1" applyFill="1" applyBorder="1" applyAlignment="1" applyProtection="1">
      <alignment horizontal="center" vertical="center" wrapText="1"/>
    </xf>
    <xf numFmtId="3" fontId="4" fillId="0" borderId="0" xfId="0" applyNumberFormat="1" applyFont="1" applyFill="1" applyBorder="1" applyAlignment="1" applyProtection="1">
      <alignment horizontal="center" vertical="center" wrapText="1"/>
    </xf>
    <xf numFmtId="0" fontId="1" fillId="0" borderId="0" xfId="0" applyFont="1" applyBorder="1" applyAlignment="1" applyProtection="1">
      <alignment vertical="center"/>
    </xf>
    <xf numFmtId="0" fontId="39" fillId="0" borderId="0" xfId="0" applyFont="1" applyAlignment="1" applyProtection="1">
      <alignment vertical="center"/>
    </xf>
    <xf numFmtId="0" fontId="2" fillId="2" borderId="0" xfId="0" applyNumberFormat="1" applyFont="1" applyFill="1" applyBorder="1" applyAlignment="1" applyProtection="1">
      <alignment vertical="top" wrapText="1"/>
    </xf>
    <xf numFmtId="0" fontId="32" fillId="2" borderId="0" xfId="0" applyNumberFormat="1" applyFont="1" applyFill="1" applyBorder="1" applyAlignment="1" applyProtection="1">
      <alignment horizontal="center" vertical="center" wrapText="1"/>
    </xf>
    <xf numFmtId="0" fontId="39" fillId="0" borderId="0" xfId="0" applyNumberFormat="1" applyFont="1" applyBorder="1" applyProtection="1"/>
    <xf numFmtId="0" fontId="2" fillId="0" borderId="0" xfId="0" applyNumberFormat="1" applyFont="1" applyBorder="1" applyProtection="1"/>
    <xf numFmtId="3" fontId="43" fillId="0" borderId="1" xfId="0" applyNumberFormat="1" applyFont="1" applyFill="1" applyBorder="1" applyAlignment="1" applyProtection="1">
      <alignment horizontal="center" vertical="center"/>
      <protection locked="0"/>
    </xf>
    <xf numFmtId="0" fontId="4" fillId="0" borderId="0" xfId="0" applyNumberFormat="1" applyFont="1" applyAlignment="1" applyProtection="1">
      <alignment horizontal="right"/>
    </xf>
    <xf numFmtId="3" fontId="19" fillId="3" borderId="31"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wrapText="1"/>
    </xf>
    <xf numFmtId="49" fontId="2" fillId="9" borderId="2" xfId="0" applyNumberFormat="1" applyFont="1" applyFill="1" applyBorder="1" applyAlignment="1" applyProtection="1">
      <alignment horizontal="center" vertical="center" wrapText="1"/>
    </xf>
    <xf numFmtId="3" fontId="4" fillId="2" borderId="49" xfId="0" applyNumberFormat="1" applyFont="1" applyFill="1" applyBorder="1" applyAlignment="1" applyProtection="1">
      <alignment horizontal="center" vertical="center" wrapText="1"/>
      <protection locked="0"/>
    </xf>
    <xf numFmtId="3" fontId="4" fillId="3" borderId="36"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xf>
    <xf numFmtId="3" fontId="4" fillId="0" borderId="49" xfId="0" applyNumberFormat="1" applyFont="1" applyFill="1" applyBorder="1" applyAlignment="1" applyProtection="1">
      <alignment horizontal="center" vertical="center" wrapText="1"/>
      <protection locked="0"/>
    </xf>
    <xf numFmtId="3" fontId="4" fillId="5" borderId="49" xfId="0" applyNumberFormat="1" applyFont="1" applyFill="1" applyBorder="1" applyAlignment="1" applyProtection="1">
      <alignment horizontal="center" vertical="center" wrapText="1"/>
      <protection locked="0"/>
    </xf>
    <xf numFmtId="3" fontId="4" fillId="3" borderId="44"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9" fontId="19" fillId="3" borderId="52" xfId="1" applyFont="1" applyFill="1" applyBorder="1" applyAlignment="1" applyProtection="1">
      <alignment horizontal="center" vertical="center" wrapText="1"/>
    </xf>
    <xf numFmtId="0" fontId="19" fillId="10" borderId="53" xfId="0" applyNumberFormat="1" applyFont="1" applyFill="1" applyBorder="1" applyAlignment="1" applyProtection="1">
      <alignment horizontal="center" vertical="center"/>
    </xf>
    <xf numFmtId="3" fontId="19" fillId="3" borderId="54" xfId="0" applyNumberFormat="1" applyFont="1" applyFill="1" applyBorder="1" applyAlignment="1" applyProtection="1">
      <alignment horizontal="center" vertical="center" wrapText="1"/>
    </xf>
    <xf numFmtId="0" fontId="19" fillId="10" borderId="54" xfId="0" applyNumberFormat="1" applyFont="1" applyFill="1" applyBorder="1" applyAlignment="1" applyProtection="1">
      <alignment horizontal="center" vertical="center"/>
    </xf>
    <xf numFmtId="3" fontId="19" fillId="3" borderId="55" xfId="0" applyNumberFormat="1" applyFont="1" applyFill="1" applyBorder="1" applyAlignment="1" applyProtection="1">
      <alignment horizontal="center" vertical="center" wrapText="1"/>
    </xf>
    <xf numFmtId="49" fontId="19" fillId="10" borderId="56" xfId="0" applyNumberFormat="1" applyFont="1" applyFill="1" applyBorder="1" applyAlignment="1" applyProtection="1">
      <alignment horizontal="center" vertical="center"/>
    </xf>
    <xf numFmtId="3" fontId="19" fillId="3" borderId="52" xfId="0" applyNumberFormat="1" applyFont="1" applyFill="1" applyBorder="1" applyAlignment="1" applyProtection="1">
      <alignment horizontal="center" vertical="center" wrapText="1"/>
    </xf>
    <xf numFmtId="10" fontId="19" fillId="3" borderId="59" xfId="1" applyNumberFormat="1" applyFont="1" applyFill="1" applyBorder="1" applyAlignment="1" applyProtection="1">
      <alignment horizontal="center" vertical="center" wrapText="1"/>
    </xf>
    <xf numFmtId="0" fontId="42" fillId="2" borderId="11" xfId="0" applyNumberFormat="1" applyFont="1" applyFill="1" applyBorder="1" applyAlignment="1" applyProtection="1">
      <alignment horizontal="center" vertical="center" wrapText="1"/>
    </xf>
    <xf numFmtId="0" fontId="42" fillId="0" borderId="0" xfId="0" applyNumberFormat="1" applyFont="1" applyFill="1" applyBorder="1" applyAlignment="1" applyProtection="1">
      <alignment horizontal="center" vertical="center" wrapText="1"/>
    </xf>
    <xf numFmtId="10" fontId="19" fillId="0" borderId="0" xfId="1" applyNumberFormat="1" applyFont="1" applyFill="1" applyBorder="1" applyAlignment="1" applyProtection="1">
      <alignment horizontal="center" vertical="center" wrapText="1"/>
    </xf>
    <xf numFmtId="49" fontId="2" fillId="9" borderId="65" xfId="0" applyNumberFormat="1" applyFont="1" applyFill="1" applyBorder="1" applyAlignment="1" applyProtection="1">
      <alignment horizontal="center" vertical="center" wrapText="1"/>
    </xf>
    <xf numFmtId="49" fontId="2" fillId="9" borderId="41" xfId="0" applyNumberFormat="1" applyFont="1" applyFill="1" applyBorder="1" applyAlignment="1" applyProtection="1">
      <alignment horizontal="center" vertical="center" wrapText="1"/>
    </xf>
    <xf numFmtId="49" fontId="2" fillId="9" borderId="66" xfId="0" applyNumberFormat="1" applyFont="1" applyFill="1" applyBorder="1" applyAlignment="1" applyProtection="1">
      <alignment horizontal="center" vertical="center" wrapText="1"/>
    </xf>
    <xf numFmtId="49" fontId="2" fillId="9" borderId="67" xfId="0" applyNumberFormat="1" applyFont="1" applyFill="1" applyBorder="1" applyAlignment="1" applyProtection="1">
      <alignment horizontal="center" vertical="center" wrapText="1"/>
    </xf>
    <xf numFmtId="3" fontId="4" fillId="3" borderId="50" xfId="0" applyNumberFormat="1" applyFont="1" applyFill="1" applyBorder="1" applyAlignment="1" applyProtection="1">
      <alignment horizontal="center" vertical="center" wrapText="1"/>
      <protection locked="0"/>
    </xf>
    <xf numFmtId="49" fontId="39" fillId="2" borderId="0" xfId="0" applyNumberFormat="1" applyFont="1" applyFill="1" applyBorder="1" applyAlignment="1" applyProtection="1">
      <alignment vertical="top" wrapText="1"/>
    </xf>
    <xf numFmtId="49" fontId="36" fillId="0" borderId="0" xfId="0" applyNumberFormat="1" applyFont="1" applyFill="1" applyBorder="1" applyAlignment="1" applyProtection="1">
      <alignment vertical="center" wrapText="1"/>
    </xf>
    <xf numFmtId="0" fontId="25" fillId="2" borderId="0" xfId="0" applyNumberFormat="1" applyFont="1" applyFill="1" applyBorder="1" applyAlignment="1" applyProtection="1">
      <alignment vertical="center" wrapText="1"/>
    </xf>
    <xf numFmtId="49" fontId="2" fillId="0" borderId="30" xfId="0" applyNumberFormat="1" applyFont="1" applyFill="1" applyBorder="1" applyAlignment="1" applyProtection="1">
      <alignment horizontal="right" vertical="center"/>
    </xf>
    <xf numFmtId="3" fontId="19" fillId="0" borderId="30" xfId="0" applyNumberFormat="1" applyFont="1" applyFill="1" applyBorder="1" applyAlignment="1" applyProtection="1">
      <alignment horizontal="center" vertical="center"/>
    </xf>
    <xf numFmtId="3" fontId="19" fillId="0" borderId="30"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right" vertical="center"/>
    </xf>
    <xf numFmtId="0" fontId="1" fillId="0" borderId="19" xfId="0" applyNumberFormat="1" applyFont="1" applyBorder="1" applyProtection="1"/>
    <xf numFmtId="0" fontId="4" fillId="2" borderId="70" xfId="0" applyNumberFormat="1" applyFont="1" applyFill="1" applyBorder="1" applyAlignment="1" applyProtection="1">
      <alignment horizontal="center" vertical="center" wrapText="1"/>
    </xf>
    <xf numFmtId="49" fontId="2" fillId="9" borderId="72" xfId="0" applyNumberFormat="1" applyFont="1" applyFill="1" applyBorder="1" applyAlignment="1" applyProtection="1">
      <alignment horizontal="center" vertical="center" wrapText="1"/>
    </xf>
    <xf numFmtId="0" fontId="1" fillId="0" borderId="73" xfId="0" applyNumberFormat="1" applyFont="1" applyBorder="1" applyProtection="1"/>
    <xf numFmtId="14" fontId="0" fillId="0" borderId="0" xfId="0" applyNumberFormat="1" applyAlignment="1">
      <alignment horizontal="center" vertical="center"/>
    </xf>
    <xf numFmtId="3" fontId="21" fillId="5" borderId="1" xfId="0" applyNumberFormat="1" applyFont="1" applyFill="1" applyBorder="1" applyAlignment="1" applyProtection="1">
      <alignment horizontal="center" vertical="center" wrapText="1"/>
      <protection locked="0"/>
    </xf>
    <xf numFmtId="0" fontId="30" fillId="0" borderId="1" xfId="0" applyNumberFormat="1" applyFont="1" applyFill="1" applyBorder="1" applyAlignment="1" applyProtection="1">
      <alignment vertical="center" wrapText="1"/>
      <protection locked="0"/>
    </xf>
    <xf numFmtId="0" fontId="23" fillId="0" borderId="1" xfId="0" applyNumberFormat="1" applyFont="1" applyFill="1" applyBorder="1" applyAlignment="1" applyProtection="1">
      <alignment vertical="center" wrapText="1"/>
      <protection locked="0"/>
    </xf>
    <xf numFmtId="0" fontId="0" fillId="0" borderId="74" xfId="0" applyBorder="1" applyAlignment="1" applyProtection="1">
      <alignment vertical="center"/>
      <protection locked="0"/>
    </xf>
    <xf numFmtId="0" fontId="0" fillId="0" borderId="74" xfId="0" applyBorder="1" applyAlignment="1">
      <alignment vertical="center"/>
    </xf>
    <xf numFmtId="0" fontId="1" fillId="0" borderId="74" xfId="0" applyFont="1" applyBorder="1" applyAlignment="1" applyProtection="1">
      <alignment vertical="center"/>
      <protection locked="0"/>
    </xf>
    <xf numFmtId="0" fontId="20" fillId="0" borderId="74" xfId="0" applyFont="1" applyBorder="1" applyAlignment="1" applyProtection="1">
      <alignment vertical="center"/>
      <protection locked="0"/>
    </xf>
    <xf numFmtId="0" fontId="30" fillId="12" borderId="1" xfId="0" applyNumberFormat="1" applyFont="1" applyFill="1" applyBorder="1" applyAlignment="1" applyProtection="1">
      <alignment vertical="center" wrapText="1"/>
      <protection locked="0"/>
    </xf>
    <xf numFmtId="0" fontId="23" fillId="12" borderId="1" xfId="0" applyNumberFormat="1" applyFont="1" applyFill="1" applyBorder="1" applyAlignment="1" applyProtection="1">
      <alignment vertical="center" wrapText="1"/>
      <protection locked="0"/>
    </xf>
    <xf numFmtId="0" fontId="30" fillId="5" borderId="1" xfId="0" applyNumberFormat="1" applyFont="1" applyFill="1" applyBorder="1" applyAlignment="1" applyProtection="1">
      <alignment vertical="center" wrapText="1"/>
      <protection locked="0"/>
    </xf>
    <xf numFmtId="49" fontId="39" fillId="2" borderId="0" xfId="0" applyNumberFormat="1" applyFont="1" applyFill="1" applyBorder="1" applyAlignment="1" applyProtection="1">
      <alignment horizontal="left" vertical="top" wrapText="1"/>
    </xf>
    <xf numFmtId="49" fontId="39" fillId="2" borderId="45" xfId="0" applyNumberFormat="1" applyFont="1" applyFill="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45" xfId="0" applyFont="1" applyBorder="1" applyAlignment="1" applyProtection="1">
      <alignment horizontal="left" vertical="top" wrapText="1"/>
    </xf>
    <xf numFmtId="0" fontId="39" fillId="2" borderId="0" xfId="0" applyNumberFormat="1" applyFont="1" applyFill="1" applyBorder="1" applyAlignment="1" applyProtection="1">
      <alignment horizontal="center" vertical="top" wrapText="1"/>
    </xf>
    <xf numFmtId="0" fontId="39" fillId="2" borderId="45" xfId="0" applyNumberFormat="1" applyFont="1" applyFill="1" applyBorder="1" applyAlignment="1" applyProtection="1">
      <alignment horizontal="center" vertical="top" wrapText="1"/>
    </xf>
    <xf numFmtId="0" fontId="28" fillId="2" borderId="27" xfId="0" applyNumberFormat="1" applyFont="1" applyFill="1" applyBorder="1" applyAlignment="1" applyProtection="1">
      <alignment horizontal="center" vertical="top" wrapText="1"/>
    </xf>
    <xf numFmtId="0" fontId="28" fillId="2" borderId="0" xfId="0" applyNumberFormat="1" applyFont="1" applyFill="1" applyBorder="1" applyAlignment="1" applyProtection="1">
      <alignment horizontal="center" vertical="top" wrapText="1"/>
    </xf>
    <xf numFmtId="0" fontId="39" fillId="2" borderId="0" xfId="0" applyNumberFormat="1" applyFont="1" applyFill="1" applyBorder="1" applyAlignment="1" applyProtection="1">
      <alignment horizontal="left" vertical="top" wrapText="1"/>
    </xf>
    <xf numFmtId="0" fontId="39" fillId="2" borderId="45" xfId="0" applyNumberFormat="1" applyFont="1" applyFill="1" applyBorder="1" applyAlignment="1" applyProtection="1">
      <alignment horizontal="left" vertical="top" wrapText="1"/>
    </xf>
    <xf numFmtId="49" fontId="28" fillId="2" borderId="46" xfId="0" applyNumberFormat="1" applyFont="1" applyFill="1" applyBorder="1" applyAlignment="1" applyProtection="1">
      <alignment horizontal="center" vertical="top" wrapText="1"/>
    </xf>
    <xf numFmtId="49" fontId="28" fillId="2" borderId="47" xfId="0" applyNumberFormat="1" applyFont="1" applyFill="1" applyBorder="1" applyAlignment="1" applyProtection="1">
      <alignment horizontal="center" vertical="top" wrapText="1"/>
    </xf>
    <xf numFmtId="0" fontId="29" fillId="2" borderId="48" xfId="0" applyNumberFormat="1" applyFont="1" applyFill="1" applyBorder="1" applyAlignment="1" applyProtection="1">
      <alignment horizontal="center" vertical="center" wrapText="1"/>
      <protection locked="0"/>
    </xf>
    <xf numFmtId="0" fontId="29" fillId="2" borderId="45" xfId="0" applyNumberFormat="1" applyFont="1" applyFill="1" applyBorder="1" applyAlignment="1" applyProtection="1">
      <alignment horizontal="center" vertical="center" wrapText="1"/>
      <protection locked="0"/>
    </xf>
    <xf numFmtId="49" fontId="42" fillId="2" borderId="0" xfId="0" applyNumberFormat="1" applyFont="1" applyFill="1" applyBorder="1" applyAlignment="1" applyProtection="1">
      <alignment horizontal="center" vertical="center" wrapText="1"/>
    </xf>
    <xf numFmtId="49" fontId="39" fillId="2" borderId="0" xfId="0" applyNumberFormat="1" applyFont="1" applyFill="1" applyBorder="1" applyAlignment="1" applyProtection="1">
      <alignment horizontal="center" vertical="top" wrapText="1"/>
    </xf>
    <xf numFmtId="49" fontId="2" fillId="9" borderId="1" xfId="0" applyNumberFormat="1" applyFont="1" applyFill="1" applyBorder="1" applyAlignment="1" applyProtection="1">
      <alignment horizontal="center" vertical="center" wrapText="1"/>
    </xf>
    <xf numFmtId="49" fontId="2" fillId="9" borderId="43" xfId="0" applyNumberFormat="1" applyFont="1" applyFill="1" applyBorder="1" applyAlignment="1" applyProtection="1">
      <alignment horizontal="center" vertical="center" wrapText="1"/>
    </xf>
    <xf numFmtId="49" fontId="2" fillId="9" borderId="71" xfId="0" applyNumberFormat="1" applyFont="1" applyFill="1" applyBorder="1" applyAlignment="1" applyProtection="1">
      <alignment horizontal="center" vertical="center" wrapText="1"/>
    </xf>
    <xf numFmtId="3" fontId="4" fillId="3" borderId="24" xfId="0" applyNumberFormat="1" applyFont="1" applyFill="1" applyBorder="1" applyAlignment="1" applyProtection="1">
      <alignment horizontal="center" vertical="center" wrapText="1"/>
    </xf>
    <xf numFmtId="3" fontId="4" fillId="3" borderId="25" xfId="0" applyNumberFormat="1" applyFont="1" applyFill="1" applyBorder="1" applyAlignment="1" applyProtection="1">
      <alignment horizontal="center" vertical="center" wrapText="1"/>
    </xf>
    <xf numFmtId="49" fontId="2" fillId="9" borderId="42" xfId="0" applyNumberFormat="1" applyFont="1" applyFill="1" applyBorder="1" applyAlignment="1" applyProtection="1">
      <alignment horizontal="center" vertical="center" wrapText="1"/>
    </xf>
    <xf numFmtId="0" fontId="2" fillId="9" borderId="42" xfId="0" applyNumberFormat="1" applyFont="1" applyFill="1" applyBorder="1" applyAlignment="1" applyProtection="1">
      <alignment horizontal="center" vertical="center" wrapText="1"/>
    </xf>
    <xf numFmtId="0" fontId="2" fillId="9" borderId="43" xfId="0" applyNumberFormat="1" applyFont="1" applyFill="1" applyBorder="1" applyAlignment="1" applyProtection="1">
      <alignment horizontal="center" vertical="center" wrapText="1"/>
    </xf>
    <xf numFmtId="49" fontId="39" fillId="9" borderId="2" xfId="0" applyNumberFormat="1" applyFont="1" applyFill="1" applyBorder="1" applyAlignment="1" applyProtection="1">
      <alignment horizontal="center" vertical="center" wrapText="1"/>
    </xf>
    <xf numFmtId="49" fontId="39" fillId="9" borderId="4" xfId="0" applyNumberFormat="1" applyFont="1" applyFill="1" applyBorder="1" applyAlignment="1" applyProtection="1">
      <alignment horizontal="center" vertical="center" wrapText="1"/>
    </xf>
    <xf numFmtId="0" fontId="42" fillId="2" borderId="57" xfId="0" applyNumberFormat="1" applyFont="1" applyFill="1" applyBorder="1" applyAlignment="1" applyProtection="1">
      <alignment horizontal="center" vertical="center" wrapText="1"/>
    </xf>
    <xf numFmtId="0" fontId="42" fillId="2" borderId="58" xfId="0" applyNumberFormat="1" applyFont="1" applyFill="1" applyBorder="1" applyAlignment="1" applyProtection="1">
      <alignment horizontal="center" vertical="center" wrapText="1"/>
    </xf>
    <xf numFmtId="49" fontId="7" fillId="2" borderId="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44" fillId="0" borderId="0" xfId="0" applyFont="1" applyBorder="1" applyProtection="1"/>
    <xf numFmtId="49" fontId="9" fillId="10" borderId="61" xfId="0" applyNumberFormat="1" applyFont="1" applyFill="1" applyBorder="1" applyAlignment="1" applyProtection="1">
      <alignment horizontal="center" vertical="center" wrapText="1"/>
    </xf>
    <xf numFmtId="0" fontId="1" fillId="0" borderId="51" xfId="0" applyFont="1" applyBorder="1" applyProtection="1"/>
    <xf numFmtId="0" fontId="9" fillId="10" borderId="51" xfId="0" applyNumberFormat="1" applyFont="1" applyFill="1" applyBorder="1" applyAlignment="1" applyProtection="1">
      <alignment horizontal="center" vertical="center" wrapText="1"/>
    </xf>
    <xf numFmtId="49" fontId="38" fillId="10" borderId="62" xfId="0" applyNumberFormat="1" applyFont="1" applyFill="1" applyBorder="1" applyAlignment="1" applyProtection="1">
      <alignment horizontal="center" vertical="center" wrapText="1"/>
    </xf>
    <xf numFmtId="0" fontId="42" fillId="0" borderId="63" xfId="0" applyFont="1" applyBorder="1" applyProtection="1"/>
    <xf numFmtId="0" fontId="38" fillId="10" borderId="64" xfId="0" applyNumberFormat="1" applyFont="1" applyFill="1" applyBorder="1" applyAlignment="1" applyProtection="1">
      <alignment horizontal="center" vertical="center" wrapText="1"/>
    </xf>
    <xf numFmtId="0" fontId="38" fillId="10" borderId="63" xfId="0" applyNumberFormat="1" applyFont="1" applyFill="1" applyBorder="1" applyAlignment="1" applyProtection="1">
      <alignment horizontal="center" vertical="center" wrapText="1"/>
    </xf>
    <xf numFmtId="49" fontId="38" fillId="10" borderId="68" xfId="0" applyNumberFormat="1" applyFont="1" applyFill="1" applyBorder="1" applyAlignment="1" applyProtection="1">
      <alignment horizontal="center" vertical="center" wrapText="1"/>
    </xf>
    <xf numFmtId="49" fontId="38" fillId="10" borderId="69" xfId="0" applyNumberFormat="1" applyFont="1" applyFill="1" applyBorder="1" applyAlignment="1" applyProtection="1">
      <alignment horizontal="center" vertical="center" wrapText="1"/>
    </xf>
    <xf numFmtId="49" fontId="9" fillId="10" borderId="0" xfId="0" applyNumberFormat="1" applyFont="1" applyFill="1" applyBorder="1" applyAlignment="1" applyProtection="1">
      <alignment horizontal="center" vertical="center" wrapText="1"/>
    </xf>
    <xf numFmtId="49" fontId="9" fillId="10" borderId="19" xfId="0" applyNumberFormat="1" applyFont="1" applyFill="1" applyBorder="1" applyAlignment="1" applyProtection="1">
      <alignment horizontal="center" vertical="center" wrapText="1"/>
    </xf>
    <xf numFmtId="49" fontId="9" fillId="10" borderId="60"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0" fontId="29" fillId="11" borderId="19" xfId="0" applyNumberFormat="1" applyFont="1" applyFill="1" applyBorder="1" applyAlignment="1" applyProtection="1">
      <alignment horizontal="center" vertical="center" wrapText="1"/>
      <protection locked="0"/>
    </xf>
    <xf numFmtId="0" fontId="29" fillId="11" borderId="0" xfId="0" applyNumberFormat="1" applyFont="1" applyFill="1" applyBorder="1" applyAlignment="1" applyProtection="1">
      <alignment horizontal="center" vertical="center" wrapText="1"/>
      <protection locked="0"/>
    </xf>
    <xf numFmtId="49" fontId="19" fillId="10" borderId="37" xfId="0" applyNumberFormat="1" applyFont="1" applyFill="1" applyBorder="1" applyAlignment="1" applyProtection="1">
      <alignment horizontal="right" vertical="center" wrapText="1"/>
    </xf>
    <xf numFmtId="49" fontId="19" fillId="10" borderId="38" xfId="0" applyNumberFormat="1" applyFont="1" applyFill="1" applyBorder="1" applyAlignment="1" applyProtection="1">
      <alignment horizontal="right" vertical="center" wrapText="1"/>
    </xf>
    <xf numFmtId="49" fontId="17" fillId="10" borderId="51" xfId="0" applyNumberFormat="1" applyFont="1" applyFill="1" applyBorder="1" applyAlignment="1" applyProtection="1">
      <alignment horizontal="right" vertical="center" wrapText="1"/>
    </xf>
    <xf numFmtId="0" fontId="33" fillId="2" borderId="0" xfId="0" applyNumberFormat="1" applyFont="1" applyFill="1" applyBorder="1" applyAlignment="1" applyProtection="1">
      <alignment horizontal="center" wrapText="1"/>
    </xf>
    <xf numFmtId="49" fontId="25" fillId="2" borderId="0" xfId="0" applyNumberFormat="1" applyFont="1" applyFill="1" applyBorder="1" applyAlignment="1" applyProtection="1">
      <alignment horizontal="center" vertical="center" wrapText="1"/>
    </xf>
    <xf numFmtId="0" fontId="9" fillId="11" borderId="37" xfId="0" applyNumberFormat="1" applyFont="1" applyFill="1" applyBorder="1" applyAlignment="1" applyProtection="1">
      <alignment horizontal="center" vertical="center" wrapText="1"/>
      <protection locked="0"/>
    </xf>
    <xf numFmtId="0" fontId="9" fillId="11" borderId="38" xfId="0" applyNumberFormat="1" applyFont="1" applyFill="1" applyBorder="1" applyAlignment="1" applyProtection="1">
      <alignment horizontal="center" vertical="center" wrapText="1"/>
      <protection locked="0"/>
    </xf>
    <xf numFmtId="0" fontId="9" fillId="11" borderId="39" xfId="0" applyNumberFormat="1" applyFont="1" applyFill="1" applyBorder="1" applyAlignment="1" applyProtection="1">
      <alignment horizontal="center" vertical="center" wrapText="1"/>
      <protection locked="0"/>
    </xf>
    <xf numFmtId="49" fontId="24" fillId="2" borderId="0" xfId="0" applyNumberFormat="1" applyFont="1" applyFill="1" applyBorder="1" applyAlignment="1" applyProtection="1">
      <alignment horizontal="center" wrapText="1"/>
    </xf>
    <xf numFmtId="49" fontId="6" fillId="2" borderId="0" xfId="0" applyNumberFormat="1" applyFont="1" applyFill="1" applyBorder="1" applyAlignment="1" applyProtection="1">
      <alignment horizontal="center" wrapText="1"/>
    </xf>
    <xf numFmtId="0" fontId="6" fillId="2" borderId="0" xfId="0" applyNumberFormat="1" applyFont="1" applyFill="1" applyBorder="1" applyAlignment="1" applyProtection="1">
      <alignment horizontal="center" wrapText="1"/>
    </xf>
    <xf numFmtId="0" fontId="1" fillId="0" borderId="0" xfId="0" applyFont="1" applyBorder="1" applyProtection="1"/>
    <xf numFmtId="49" fontId="28" fillId="2" borderId="0" xfId="0" applyNumberFormat="1" applyFont="1" applyFill="1" applyBorder="1" applyAlignment="1" applyProtection="1">
      <alignment horizontal="center" vertical="top" wrapText="1"/>
    </xf>
    <xf numFmtId="0" fontId="29" fillId="0" borderId="29" xfId="0" applyNumberFormat="1" applyFont="1" applyBorder="1" applyAlignment="1" applyProtection="1">
      <alignment horizontal="center" vertical="center" wrapText="1"/>
      <protection locked="0"/>
    </xf>
    <xf numFmtId="0" fontId="16" fillId="3" borderId="24" xfId="0" applyNumberFormat="1" applyFont="1" applyFill="1" applyBorder="1" applyAlignment="1" applyProtection="1">
      <alignment horizontal="center" vertical="center" wrapText="1"/>
    </xf>
    <xf numFmtId="0" fontId="16" fillId="3" borderId="2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vertical="center" wrapText="1" indent="1"/>
    </xf>
    <xf numFmtId="0" fontId="41" fillId="0" borderId="0" xfId="0" applyNumberFormat="1" applyFont="1" applyFill="1" applyBorder="1" applyAlignment="1" applyProtection="1">
      <alignment horizontal="right" vertical="center" wrapText="1"/>
    </xf>
    <xf numFmtId="3" fontId="16" fillId="3" borderId="29" xfId="0" applyNumberFormat="1" applyFont="1" applyFill="1" applyBorder="1" applyAlignment="1" applyProtection="1">
      <alignment horizontal="center" vertical="center" wrapText="1"/>
    </xf>
    <xf numFmtId="0" fontId="39" fillId="2" borderId="0" xfId="0" applyNumberFormat="1" applyFont="1" applyFill="1" applyBorder="1" applyAlignment="1" applyProtection="1">
      <alignment horizontal="center" vertical="center" wrapText="1"/>
    </xf>
    <xf numFmtId="0" fontId="36" fillId="4" borderId="13" xfId="0" applyNumberFormat="1" applyFont="1" applyFill="1" applyBorder="1" applyAlignment="1" applyProtection="1">
      <alignment horizontal="center" vertical="center" wrapText="1"/>
    </xf>
    <xf numFmtId="0" fontId="36" fillId="4" borderId="14" xfId="0" applyNumberFormat="1" applyFont="1" applyFill="1" applyBorder="1" applyAlignment="1" applyProtection="1">
      <alignment horizontal="center" vertical="center" wrapText="1"/>
    </xf>
    <xf numFmtId="0" fontId="36" fillId="4" borderId="15" xfId="0" applyNumberFormat="1" applyFont="1" applyFill="1" applyBorder="1" applyAlignment="1" applyProtection="1">
      <alignment horizontal="center" vertical="center" wrapText="1"/>
    </xf>
    <xf numFmtId="0" fontId="36" fillId="4" borderId="1" xfId="0" applyNumberFormat="1" applyFont="1" applyFill="1" applyBorder="1" applyAlignment="1" applyProtection="1">
      <alignment horizontal="center" vertical="center" wrapText="1"/>
    </xf>
    <xf numFmtId="0" fontId="4" fillId="4" borderId="34" xfId="0" applyNumberFormat="1" applyFont="1" applyFill="1" applyBorder="1" applyAlignment="1" applyProtection="1">
      <alignment horizontal="center" vertical="center" wrapText="1"/>
    </xf>
    <xf numFmtId="0" fontId="4" fillId="4" borderId="35"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right" vertical="center" wrapText="1"/>
    </xf>
    <xf numFmtId="0" fontId="8" fillId="2" borderId="0" xfId="0" applyNumberFormat="1" applyFont="1" applyFill="1" applyBorder="1" applyAlignment="1" applyProtection="1">
      <alignment horizontal="right" vertical="center" wrapText="1"/>
    </xf>
    <xf numFmtId="0" fontId="9" fillId="3" borderId="19" xfId="0" applyNumberFormat="1" applyFont="1" applyFill="1" applyBorder="1" applyAlignment="1" applyProtection="1">
      <alignment horizontal="center" vertical="center" wrapText="1"/>
    </xf>
    <xf numFmtId="0" fontId="9" fillId="3" borderId="0" xfId="0" applyNumberFormat="1" applyFont="1" applyFill="1" applyBorder="1" applyAlignment="1" applyProtection="1">
      <alignment horizontal="center" vertical="center" wrapText="1"/>
    </xf>
    <xf numFmtId="0" fontId="9" fillId="3" borderId="20" xfId="0" applyNumberFormat="1" applyFont="1" applyFill="1" applyBorder="1" applyAlignment="1" applyProtection="1">
      <alignment horizontal="center" vertical="center" wrapText="1"/>
    </xf>
    <xf numFmtId="0" fontId="8" fillId="2" borderId="20" xfId="0" applyNumberFormat="1" applyFont="1" applyFill="1" applyBorder="1" applyAlignment="1" applyProtection="1">
      <alignment horizontal="right" vertical="center" wrapText="1"/>
    </xf>
    <xf numFmtId="0" fontId="29" fillId="3" borderId="5" xfId="0" applyNumberFormat="1" applyFont="1" applyFill="1" applyBorder="1" applyAlignment="1" applyProtection="1">
      <alignment horizontal="center" vertical="center" wrapText="1"/>
    </xf>
    <xf numFmtId="0" fontId="29" fillId="3" borderId="0"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wrapText="1"/>
    </xf>
    <xf numFmtId="0" fontId="24" fillId="2" borderId="0" xfId="0" applyNumberFormat="1" applyFont="1" applyFill="1" applyBorder="1" applyAlignment="1" applyProtection="1">
      <alignment horizontal="center" wrapText="1"/>
    </xf>
    <xf numFmtId="0" fontId="25" fillId="0" borderId="1" xfId="0" applyNumberFormat="1" applyFont="1" applyBorder="1" applyAlignment="1" applyProtection="1">
      <alignment horizontal="center" wrapText="1"/>
      <protection locked="0"/>
    </xf>
    <xf numFmtId="0" fontId="25" fillId="0" borderId="13" xfId="0" applyNumberFormat="1" applyFont="1" applyBorder="1" applyAlignment="1" applyProtection="1">
      <alignment horizontal="center" wrapText="1"/>
      <protection locked="0"/>
    </xf>
    <xf numFmtId="0" fontId="25" fillId="0" borderId="14" xfId="0" applyNumberFormat="1" applyFont="1" applyBorder="1" applyAlignment="1" applyProtection="1">
      <alignment horizontal="center" wrapText="1"/>
      <protection locked="0"/>
    </xf>
    <xf numFmtId="0" fontId="25" fillId="0" borderId="15" xfId="0" applyNumberFormat="1" applyFont="1" applyBorder="1" applyAlignment="1" applyProtection="1">
      <alignment horizontal="center" wrapText="1"/>
      <protection locked="0"/>
    </xf>
    <xf numFmtId="49" fontId="25" fillId="8" borderId="1" xfId="0" applyNumberFormat="1" applyFont="1" applyFill="1" applyBorder="1" applyAlignment="1" applyProtection="1">
      <alignment horizontal="center" vertical="center" wrapText="1"/>
    </xf>
    <xf numFmtId="49" fontId="28" fillId="2" borderId="9" xfId="0" applyNumberFormat="1" applyFont="1" applyFill="1" applyBorder="1" applyAlignment="1" applyProtection="1">
      <alignment horizontal="center" wrapText="1"/>
    </xf>
    <xf numFmtId="0" fontId="28" fillId="2" borderId="10" xfId="0" applyNumberFormat="1" applyFont="1" applyFill="1" applyBorder="1" applyAlignment="1" applyProtection="1">
      <alignment horizontal="center" wrapText="1"/>
    </xf>
    <xf numFmtId="0" fontId="28" fillId="2" borderId="17" xfId="0" applyNumberFormat="1" applyFont="1" applyFill="1" applyBorder="1" applyAlignment="1" applyProtection="1">
      <alignment horizontal="center" wrapText="1"/>
    </xf>
    <xf numFmtId="0" fontId="29" fillId="2" borderId="11" xfId="0" applyNumberFormat="1" applyFont="1" applyFill="1" applyBorder="1" applyAlignment="1" applyProtection="1">
      <alignment horizontal="center" vertical="center" wrapText="1"/>
      <protection locked="0"/>
    </xf>
    <xf numFmtId="0" fontId="29" fillId="2" borderId="12" xfId="0" applyNumberFormat="1" applyFont="1" applyFill="1" applyBorder="1" applyAlignment="1" applyProtection="1">
      <alignment horizontal="center" vertical="center" wrapText="1"/>
      <protection locked="0"/>
    </xf>
    <xf numFmtId="0" fontId="29" fillId="2" borderId="18" xfId="0" applyNumberFormat="1" applyFont="1" applyFill="1" applyBorder="1" applyAlignment="1" applyProtection="1">
      <alignment horizontal="center" vertical="center" wrapText="1"/>
      <protection locked="0"/>
    </xf>
    <xf numFmtId="0" fontId="9" fillId="8" borderId="0" xfId="0" applyNumberFormat="1" applyFont="1" applyFill="1" applyBorder="1" applyAlignment="1" applyProtection="1">
      <alignment horizontal="center" wrapText="1"/>
    </xf>
    <xf numFmtId="0" fontId="9" fillId="8" borderId="0" xfId="0" applyNumberFormat="1" applyFont="1" applyFill="1" applyBorder="1" applyAlignment="1" applyProtection="1">
      <alignment horizontal="center"/>
    </xf>
    <xf numFmtId="0" fontId="9" fillId="8" borderId="12" xfId="0" applyNumberFormat="1" applyFont="1" applyFill="1" applyBorder="1" applyAlignment="1" applyProtection="1">
      <alignment horizontal="center" wrapText="1"/>
    </xf>
    <xf numFmtId="0" fontId="9" fillId="8" borderId="12" xfId="0" applyNumberFormat="1" applyFont="1" applyFill="1" applyBorder="1" applyAlignment="1" applyProtection="1">
      <alignment horizontal="center"/>
    </xf>
    <xf numFmtId="49" fontId="6" fillId="2" borderId="0" xfId="0" applyNumberFormat="1" applyFont="1" applyFill="1" applyBorder="1" applyAlignment="1" applyProtection="1">
      <alignment horizontal="center" vertical="top" wrapText="1"/>
    </xf>
    <xf numFmtId="0" fontId="6" fillId="2" borderId="0" xfId="0" applyNumberFormat="1" applyFont="1" applyFill="1" applyBorder="1" applyAlignment="1" applyProtection="1">
      <alignment horizontal="center" vertical="top" wrapText="1"/>
    </xf>
    <xf numFmtId="0" fontId="2"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wrapText="1"/>
    </xf>
    <xf numFmtId="0" fontId="1" fillId="0" borderId="0" xfId="0" applyFont="1" applyAlignment="1" applyProtection="1">
      <alignment horizontal="left"/>
    </xf>
    <xf numFmtId="1" fontId="2" fillId="4" borderId="1" xfId="0" applyNumberFormat="1" applyFont="1" applyFill="1" applyBorder="1" applyAlignment="1" applyProtection="1">
      <alignment horizontal="center" vertical="center" wrapText="1"/>
    </xf>
    <xf numFmtId="1" fontId="2" fillId="4" borderId="2" xfId="0" applyNumberFormat="1" applyFont="1" applyFill="1" applyBorder="1" applyAlignment="1" applyProtection="1">
      <alignment horizontal="center" vertical="center" wrapText="1"/>
    </xf>
    <xf numFmtId="1" fontId="2" fillId="4" borderId="3" xfId="0" applyNumberFormat="1" applyFont="1" applyFill="1" applyBorder="1" applyAlignment="1" applyProtection="1">
      <alignment horizontal="center" vertical="center" wrapText="1"/>
    </xf>
    <xf numFmtId="1" fontId="2" fillId="4" borderId="4"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textRotation="90"/>
    </xf>
    <xf numFmtId="0" fontId="2" fillId="0" borderId="3" xfId="0" applyFont="1" applyFill="1" applyBorder="1" applyAlignment="1" applyProtection="1">
      <alignment horizontal="center" vertical="center" textRotation="90"/>
    </xf>
    <xf numFmtId="0" fontId="2" fillId="0" borderId="4" xfId="0" applyFont="1" applyFill="1" applyBorder="1" applyAlignment="1" applyProtection="1">
      <alignment horizontal="center" vertical="center" textRotation="90"/>
    </xf>
    <xf numFmtId="0" fontId="18" fillId="4" borderId="2"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 fillId="5" borderId="0"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xf>
    <xf numFmtId="1" fontId="2" fillId="4" borderId="1" xfId="0" applyNumberFormat="1" applyFont="1" applyFill="1" applyBorder="1" applyAlignment="1" applyProtection="1">
      <alignment horizontal="center" vertical="center"/>
    </xf>
    <xf numFmtId="49" fontId="12" fillId="0" borderId="2" xfId="0" applyNumberFormat="1" applyFont="1" applyBorder="1" applyAlignment="1" applyProtection="1">
      <alignment horizontal="center" vertical="center" wrapText="1"/>
    </xf>
    <xf numFmtId="49" fontId="12" fillId="0" borderId="3" xfId="0" applyNumberFormat="1" applyFont="1" applyBorder="1" applyAlignment="1" applyProtection="1">
      <alignment horizontal="center" vertical="center" wrapText="1"/>
    </xf>
    <xf numFmtId="49" fontId="12" fillId="0" borderId="4" xfId="0" applyNumberFormat="1" applyFont="1" applyBorder="1" applyAlignment="1" applyProtection="1">
      <alignment horizontal="center" vertical="center" wrapText="1"/>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1" fontId="2" fillId="4" borderId="2" xfId="0" applyNumberFormat="1" applyFont="1" applyFill="1" applyBorder="1" applyAlignment="1" applyProtection="1">
      <alignment horizontal="center" vertical="center"/>
    </xf>
    <xf numFmtId="1" fontId="2" fillId="4" borderId="3" xfId="0" applyNumberFormat="1" applyFont="1" applyFill="1" applyBorder="1" applyAlignment="1" applyProtection="1">
      <alignment horizontal="center" vertical="center"/>
    </xf>
    <xf numFmtId="1" fontId="2" fillId="4" borderId="4" xfId="0" applyNumberFormat="1" applyFont="1" applyFill="1" applyBorder="1" applyAlignment="1" applyProtection="1">
      <alignment horizontal="center" vertical="center"/>
    </xf>
    <xf numFmtId="0" fontId="19" fillId="3" borderId="0" xfId="0" applyNumberFormat="1" applyFont="1" applyFill="1" applyBorder="1" applyAlignment="1" applyProtection="1">
      <alignment horizontal="left" vertical="center" wrapText="1"/>
    </xf>
    <xf numFmtId="0" fontId="19" fillId="3" borderId="0" xfId="0" applyNumberFormat="1" applyFont="1" applyFill="1" applyBorder="1" applyAlignment="1" applyProtection="1">
      <alignment horizontal="center" vertical="center" wrapText="1"/>
    </xf>
    <xf numFmtId="0" fontId="16" fillId="3" borderId="5" xfId="0" applyNumberFormat="1" applyFont="1" applyFill="1" applyBorder="1" applyAlignment="1" applyProtection="1">
      <alignment horizontal="center" vertical="center" wrapText="1"/>
    </xf>
    <xf numFmtId="0" fontId="16" fillId="3" borderId="0" xfId="0" applyNumberFormat="1" applyFont="1" applyFill="1" applyBorder="1" applyAlignment="1" applyProtection="1">
      <alignment horizontal="center" vertical="center" wrapText="1"/>
    </xf>
  </cellXfs>
  <cellStyles count="6">
    <cellStyle name="Normal" xfId="0" builtinId="0"/>
    <cellStyle name="Normal 2" xfId="3"/>
    <cellStyle name="Normal 3" xfId="4"/>
    <cellStyle name="Porcentaje" xfId="1" builtinId="5"/>
    <cellStyle name="Porcentaje 2" xfId="2"/>
    <cellStyle name="Porcentaje 3" xfId="5"/>
  </cellStyles>
  <dxfs count="0"/>
  <tableStyles count="0"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AAAAAA"/>
      <rgbColor rgb="007F7F7F"/>
      <rgbColor rgb="00171717"/>
      <rgbColor rgb="00E7E6E6"/>
      <rgbColor rgb="000070C0"/>
      <rgbColor rgb="00FF0000"/>
      <rgbColor rgb="00F2F2F2"/>
      <rgbColor rgb="00C0C0C0"/>
      <rgbColor rgb="00393939"/>
      <rgbColor rgb="00CFCFCF"/>
      <rgbColor rgb="00D9D9D9"/>
      <rgbColor rgb="00ADACAC"/>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100262</xdr:colOff>
      <xdr:row>0</xdr:row>
      <xdr:rowOff>233951</xdr:rowOff>
    </xdr:from>
    <xdr:to>
      <xdr:col>8</xdr:col>
      <xdr:colOff>314854</xdr:colOff>
      <xdr:row>4</xdr:row>
      <xdr:rowOff>133683</xdr:rowOff>
    </xdr:to>
    <xdr:pic>
      <xdr:nvPicPr>
        <xdr:cNvPr id="4" name="Imagen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414020" y="233680"/>
          <a:ext cx="5789930" cy="131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158750</xdr:colOff>
      <xdr:row>0</xdr:row>
      <xdr:rowOff>70555</xdr:rowOff>
    </xdr:from>
    <xdr:to>
      <xdr:col>10</xdr:col>
      <xdr:colOff>602768</xdr:colOff>
      <xdr:row>4</xdr:row>
      <xdr:rowOff>77531</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454025" y="70485"/>
          <a:ext cx="5758815" cy="1330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247650</xdr:rowOff>
    </xdr:from>
    <xdr:to>
      <xdr:col>3</xdr:col>
      <xdr:colOff>496090</xdr:colOff>
      <xdr:row>4</xdr:row>
      <xdr:rowOff>38100</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457200" y="247650"/>
          <a:ext cx="6982460" cy="1409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111126</xdr:colOff>
      <xdr:row>0</xdr:row>
      <xdr:rowOff>142876</xdr:rowOff>
    </xdr:from>
    <xdr:to>
      <xdr:col>4</xdr:col>
      <xdr:colOff>674064</xdr:colOff>
      <xdr:row>4</xdr:row>
      <xdr:rowOff>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111125" y="142875"/>
          <a:ext cx="4077335" cy="962025"/>
        </a:xfrm>
        <a:prstGeom prst="rect">
          <a:avLst/>
        </a:prstGeom>
      </xdr:spPr>
    </xdr:pic>
    <xdr:clientData/>
  </xdr:twoCellAnchor>
</xdr:wsDr>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e Office">
      <a:majorFont>
        <a:latin typeface="Helvetica"/>
        <a:ea typeface="Helvetica"/>
        <a:cs typeface="Helvetica"/>
      </a:majorFont>
      <a:minorFont>
        <a:latin typeface="Helvetica"/>
        <a:ea typeface="Helvetica"/>
        <a:cs typeface="Helvetica"/>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B38"/>
  <sheetViews>
    <sheetView showGridLines="0" tabSelected="1" topLeftCell="G12" zoomScale="70" zoomScaleNormal="70" zoomScaleSheetLayoutView="25" zoomScalePageLayoutView="70" workbookViewId="0">
      <selection activeCell="W19" sqref="W19"/>
    </sheetView>
  </sheetViews>
  <sheetFormatPr baseColWidth="10" defaultColWidth="10.83203125" defaultRowHeight="15" customHeight="1" x14ac:dyDescent="0.15"/>
  <cols>
    <col min="1" max="1" width="4.6640625" style="53" customWidth="1"/>
    <col min="2" max="2" width="10.5" style="53" customWidth="1"/>
    <col min="3" max="3" width="23" style="53" customWidth="1"/>
    <col min="4" max="4" width="15.5" style="53" customWidth="1"/>
    <col min="5" max="5" width="12.1640625" style="146" customWidth="1"/>
    <col min="6" max="6" width="9.33203125" style="53" customWidth="1"/>
    <col min="7" max="7" width="4.33203125" style="147" customWidth="1"/>
    <col min="8" max="12" width="8.6640625" style="53" customWidth="1"/>
    <col min="13" max="13" width="10.5" style="53" customWidth="1"/>
    <col min="14" max="16" width="8.5" style="53" customWidth="1"/>
    <col min="17" max="17" width="12.83203125" style="53" customWidth="1"/>
    <col min="18" max="19" width="8.6640625" style="53" customWidth="1"/>
    <col min="20" max="20" width="9.5" style="53" customWidth="1"/>
    <col min="21" max="21" width="10.5" style="53" customWidth="1"/>
    <col min="22" max="22" width="11" style="53" customWidth="1"/>
    <col min="23" max="24" width="12.1640625" style="53" customWidth="1"/>
    <col min="25" max="27" width="11" style="53" customWidth="1"/>
    <col min="28" max="28" width="12.6640625" style="53" customWidth="1"/>
    <col min="29" max="30" width="11" style="53" customWidth="1"/>
    <col min="31" max="31" width="1.83203125" style="53" customWidth="1"/>
    <col min="32" max="262" width="10.83203125" style="53" customWidth="1"/>
    <col min="263" max="16384" width="10.83203125" style="7"/>
  </cols>
  <sheetData>
    <row r="1" spans="1:34" ht="20.25" customHeight="1" x14ac:dyDescent="0.25">
      <c r="A1" s="278"/>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row>
    <row r="2" spans="1:34" ht="27" customHeight="1" x14ac:dyDescent="0.25">
      <c r="A2" s="278" t="s">
        <v>0</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row>
    <row r="3" spans="1:34" ht="30.75" customHeight="1" x14ac:dyDescent="0.25">
      <c r="A3" s="278" t="s">
        <v>1</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row>
    <row r="4" spans="1:34" ht="33.75" customHeight="1" x14ac:dyDescent="0.25">
      <c r="A4" s="279" t="s">
        <v>2</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row>
    <row r="5" spans="1:34" ht="26.25" customHeight="1" x14ac:dyDescent="0.25">
      <c r="A5" s="279" t="s">
        <v>3</v>
      </c>
      <c r="B5" s="280"/>
      <c r="C5" s="280"/>
      <c r="D5" s="280"/>
      <c r="E5" s="280"/>
      <c r="F5" s="280"/>
      <c r="G5" s="280"/>
      <c r="H5" s="280"/>
      <c r="I5" s="280"/>
      <c r="J5" s="281"/>
      <c r="K5" s="281"/>
      <c r="L5" s="281"/>
      <c r="M5" s="281"/>
      <c r="N5" s="281"/>
      <c r="O5" s="281"/>
      <c r="P5" s="281"/>
      <c r="Q5" s="281"/>
      <c r="R5" s="281"/>
      <c r="S5" s="281"/>
      <c r="T5" s="281"/>
      <c r="U5" s="280"/>
      <c r="V5" s="281"/>
      <c r="W5" s="281"/>
      <c r="X5" s="280"/>
      <c r="Y5" s="280"/>
      <c r="Z5" s="280"/>
      <c r="AA5" s="280"/>
      <c r="AB5" s="280"/>
      <c r="AC5" s="280"/>
      <c r="AD5" s="280"/>
    </row>
    <row r="6" spans="1:34" ht="60.75" customHeight="1" x14ac:dyDescent="0.25">
      <c r="A6" s="77"/>
      <c r="B6" s="273"/>
      <c r="C6" s="273"/>
      <c r="D6" s="273"/>
      <c r="E6" s="273"/>
      <c r="F6" s="78"/>
      <c r="G6" s="148"/>
      <c r="H6" s="114"/>
      <c r="I6" s="114"/>
      <c r="J6" s="114"/>
      <c r="K6" s="114"/>
      <c r="L6" s="114"/>
      <c r="M6" s="114"/>
      <c r="N6" s="114"/>
      <c r="O6" s="114"/>
      <c r="P6" s="114"/>
      <c r="Q6" s="114"/>
      <c r="R6" s="114"/>
      <c r="S6" s="114"/>
      <c r="T6" s="114"/>
      <c r="U6" s="274"/>
      <c r="V6" s="274"/>
      <c r="W6" s="274"/>
      <c r="X6" s="274"/>
      <c r="Y6" s="274"/>
      <c r="Z6" s="274"/>
      <c r="AA6" s="274"/>
      <c r="AB6" s="274"/>
      <c r="AC6" s="274"/>
      <c r="AD6" s="136"/>
    </row>
    <row r="7" spans="1:34" ht="29.25" customHeight="1" x14ac:dyDescent="0.2">
      <c r="A7" s="267" t="s">
        <v>4</v>
      </c>
      <c r="B7" s="267"/>
      <c r="C7" s="275" t="s">
        <v>5</v>
      </c>
      <c r="D7" s="276"/>
      <c r="E7" s="276"/>
      <c r="F7" s="277"/>
      <c r="G7" s="148"/>
      <c r="H7" s="270" t="s">
        <v>6</v>
      </c>
      <c r="I7" s="271"/>
      <c r="J7" s="271"/>
      <c r="K7" s="271"/>
      <c r="L7" s="271"/>
      <c r="M7" s="173">
        <v>11</v>
      </c>
      <c r="N7" s="114"/>
      <c r="O7" s="114"/>
      <c r="P7" s="114"/>
      <c r="Q7" s="272" t="s">
        <v>7</v>
      </c>
      <c r="R7" s="272"/>
      <c r="S7" s="272"/>
      <c r="T7" s="272"/>
      <c r="U7" s="272"/>
      <c r="V7" s="272"/>
      <c r="W7" s="272"/>
      <c r="X7" s="173">
        <v>0</v>
      </c>
      <c r="Y7" s="116"/>
      <c r="Z7" s="203"/>
      <c r="AA7" s="203"/>
      <c r="AC7" s="204"/>
      <c r="AD7" s="204"/>
    </row>
    <row r="8" spans="1:34" ht="24" customHeight="1" x14ac:dyDescent="0.2">
      <c r="A8" s="267" t="s">
        <v>8</v>
      </c>
      <c r="B8" s="267"/>
      <c r="C8" s="268" t="s">
        <v>304</v>
      </c>
      <c r="D8" s="269"/>
      <c r="E8" s="269"/>
      <c r="F8" s="269"/>
      <c r="G8" s="148"/>
      <c r="H8" s="270" t="s">
        <v>9</v>
      </c>
      <c r="I8" s="271"/>
      <c r="J8" s="271"/>
      <c r="K8" s="271"/>
      <c r="L8" s="271"/>
      <c r="M8" s="173">
        <v>78</v>
      </c>
      <c r="N8" s="114"/>
      <c r="O8" s="114"/>
      <c r="P8" s="114"/>
      <c r="Q8" s="272" t="s">
        <v>10</v>
      </c>
      <c r="R8" s="272"/>
      <c r="S8" s="272"/>
      <c r="T8" s="272"/>
      <c r="U8" s="272"/>
      <c r="V8" s="272"/>
      <c r="W8" s="272"/>
      <c r="X8" s="186" t="e">
        <f>P30/X7</f>
        <v>#DIV/0!</v>
      </c>
      <c r="Y8" s="116"/>
      <c r="Z8" s="205"/>
      <c r="AA8" s="206"/>
      <c r="AD8" s="204"/>
    </row>
    <row r="9" spans="1:34" ht="34.5" customHeight="1" x14ac:dyDescent="0.25">
      <c r="A9" s="77"/>
      <c r="B9" s="149"/>
      <c r="C9" s="79"/>
      <c r="D9" s="79"/>
      <c r="E9" s="150"/>
      <c r="F9" s="79"/>
      <c r="G9" s="148"/>
      <c r="H9" s="270" t="s">
        <v>11</v>
      </c>
      <c r="I9" s="271"/>
      <c r="J9" s="271"/>
      <c r="K9" s="271"/>
      <c r="L9" s="271"/>
      <c r="M9" s="173">
        <v>18</v>
      </c>
      <c r="N9" s="114"/>
      <c r="O9" s="114"/>
      <c r="P9" s="114"/>
      <c r="Q9" s="187" t="s">
        <v>12</v>
      </c>
      <c r="R9" s="188">
        <f>H30</f>
        <v>107</v>
      </c>
      <c r="S9" s="189" t="s">
        <v>13</v>
      </c>
      <c r="T9" s="190">
        <f>M10</f>
        <v>107</v>
      </c>
      <c r="U9" s="191" t="s">
        <v>14</v>
      </c>
      <c r="V9" s="192">
        <f>K30+L30+M30</f>
        <v>107</v>
      </c>
      <c r="W9" s="191" t="s">
        <v>15</v>
      </c>
      <c r="X9" s="192">
        <f>N30</f>
        <v>0</v>
      </c>
      <c r="Y9" s="116"/>
      <c r="Z9" s="205"/>
      <c r="AA9" s="206"/>
      <c r="AC9" s="204"/>
      <c r="AD9" s="204"/>
    </row>
    <row r="10" spans="1:34" ht="30" customHeight="1" x14ac:dyDescent="0.25">
      <c r="A10" s="77"/>
      <c r="B10" s="149"/>
      <c r="C10" s="79"/>
      <c r="D10" s="79"/>
      <c r="E10" s="150"/>
      <c r="F10" s="79"/>
      <c r="G10" s="148"/>
      <c r="L10" s="174" t="s">
        <v>16</v>
      </c>
      <c r="M10" s="175">
        <f>SUM(M7:M9)</f>
        <v>107</v>
      </c>
      <c r="N10" s="175">
        <f>+M10-H30</f>
        <v>0</v>
      </c>
      <c r="P10" s="114"/>
      <c r="Q10" s="250" t="s">
        <v>17</v>
      </c>
      <c r="R10" s="251"/>
      <c r="S10" s="251"/>
      <c r="T10" s="193">
        <f>T9/R9</f>
        <v>1</v>
      </c>
      <c r="U10" s="194" t="s">
        <v>18</v>
      </c>
      <c r="V10" s="193">
        <f>V9/R9</f>
        <v>1</v>
      </c>
      <c r="W10" s="194" t="s">
        <v>19</v>
      </c>
      <c r="X10" s="193">
        <f>X9/R9</f>
        <v>0</v>
      </c>
      <c r="Y10" s="116"/>
      <c r="Z10" s="205"/>
      <c r="AA10" s="207"/>
    </row>
    <row r="11" spans="1:34" ht="41.25" customHeight="1" x14ac:dyDescent="0.25">
      <c r="A11" s="77"/>
      <c r="B11" s="149"/>
      <c r="C11" s="79"/>
      <c r="D11" s="79"/>
      <c r="E11" s="150"/>
      <c r="F11" s="79"/>
      <c r="G11" s="148"/>
      <c r="L11" s="174"/>
      <c r="M11" s="176"/>
      <c r="N11" s="176"/>
      <c r="O11" s="140"/>
      <c r="P11" s="177"/>
      <c r="Q11" s="195"/>
      <c r="R11" s="195"/>
      <c r="S11" s="195"/>
      <c r="T11" s="196"/>
      <c r="U11" s="195"/>
      <c r="V11" s="196"/>
      <c r="W11" s="195"/>
      <c r="X11" s="196"/>
      <c r="Y11" s="116"/>
      <c r="Z11" s="208"/>
      <c r="AA11" s="176"/>
    </row>
    <row r="12" spans="1:34" ht="33.75" customHeight="1" x14ac:dyDescent="0.15">
      <c r="A12" s="81"/>
      <c r="B12" s="252" t="s">
        <v>20</v>
      </c>
      <c r="C12" s="253"/>
      <c r="D12" s="253"/>
      <c r="E12" s="253"/>
      <c r="F12" s="253"/>
      <c r="G12" s="253"/>
      <c r="H12" s="253"/>
      <c r="I12" s="253"/>
      <c r="J12" s="254"/>
      <c r="K12" s="254"/>
      <c r="L12" s="254"/>
      <c r="M12" s="254"/>
      <c r="N12" s="254"/>
      <c r="O12" s="254"/>
      <c r="P12" s="254"/>
      <c r="Q12" s="254"/>
      <c r="R12" s="254"/>
      <c r="S12" s="254"/>
      <c r="T12" s="254"/>
      <c r="U12" s="253"/>
      <c r="V12" s="254"/>
      <c r="W12" s="254"/>
      <c r="X12" s="254"/>
      <c r="Y12" s="253"/>
      <c r="Z12" s="253"/>
      <c r="AA12" s="253"/>
      <c r="AB12" s="253"/>
      <c r="AC12" s="253"/>
      <c r="AD12" s="253"/>
      <c r="AH12" s="212"/>
    </row>
    <row r="13" spans="1:34" ht="33.75" customHeight="1" x14ac:dyDescent="0.15">
      <c r="A13" s="81"/>
      <c r="B13" s="252" t="s">
        <v>21</v>
      </c>
      <c r="C13" s="253"/>
      <c r="D13" s="253"/>
      <c r="E13" s="253"/>
      <c r="F13" s="253"/>
      <c r="G13" s="253"/>
      <c r="H13" s="253"/>
      <c r="I13" s="253"/>
      <c r="J13" s="254"/>
      <c r="K13" s="254"/>
      <c r="L13" s="254"/>
      <c r="M13" s="254"/>
      <c r="N13" s="254"/>
      <c r="O13" s="254"/>
      <c r="P13" s="254"/>
      <c r="Q13" s="254"/>
      <c r="R13" s="254"/>
      <c r="S13" s="254"/>
      <c r="T13" s="254"/>
      <c r="U13" s="253"/>
      <c r="V13" s="254"/>
      <c r="W13" s="254"/>
      <c r="X13" s="254"/>
      <c r="Y13" s="253"/>
      <c r="Z13" s="253"/>
      <c r="AA13" s="253"/>
      <c r="AB13" s="253"/>
      <c r="AC13" s="253"/>
      <c r="AD13" s="253"/>
      <c r="AE13" s="209"/>
    </row>
    <row r="14" spans="1:34" ht="27" customHeight="1" x14ac:dyDescent="0.15">
      <c r="A14" s="81"/>
      <c r="B14" s="264" t="s">
        <v>22</v>
      </c>
      <c r="C14" s="264"/>
      <c r="D14" s="264"/>
      <c r="E14" s="264"/>
      <c r="F14" s="265" t="s">
        <v>23</v>
      </c>
      <c r="G14" s="264"/>
      <c r="H14" s="264"/>
      <c r="I14" s="264"/>
      <c r="J14" s="264"/>
      <c r="K14" s="264"/>
      <c r="L14" s="264"/>
      <c r="M14" s="264"/>
      <c r="N14" s="264"/>
      <c r="O14" s="264"/>
      <c r="P14" s="264"/>
      <c r="Q14" s="264"/>
      <c r="R14" s="264"/>
      <c r="S14" s="264"/>
      <c r="T14" s="264"/>
      <c r="U14" s="266"/>
      <c r="V14" s="255" t="s">
        <v>24</v>
      </c>
      <c r="W14" s="256"/>
      <c r="X14" s="256"/>
      <c r="Y14" s="256"/>
      <c r="Z14" s="257"/>
      <c r="AA14" s="257"/>
      <c r="AB14" s="257"/>
      <c r="AC14" s="257"/>
      <c r="AD14" s="257"/>
      <c r="AE14" s="209"/>
    </row>
    <row r="15" spans="1:34" ht="34.5" customHeight="1" x14ac:dyDescent="0.15">
      <c r="A15" s="82"/>
      <c r="B15" s="264"/>
      <c r="C15" s="264"/>
      <c r="D15" s="264"/>
      <c r="E15" s="264"/>
      <c r="F15" s="265"/>
      <c r="G15" s="264"/>
      <c r="H15" s="264"/>
      <c r="I15" s="264"/>
      <c r="J15" s="264"/>
      <c r="K15" s="264"/>
      <c r="L15" s="264"/>
      <c r="M15" s="264"/>
      <c r="N15" s="264"/>
      <c r="O15" s="264"/>
      <c r="P15" s="264"/>
      <c r="Q15" s="264"/>
      <c r="R15" s="264"/>
      <c r="S15" s="264"/>
      <c r="T15" s="264"/>
      <c r="U15" s="266"/>
      <c r="V15" s="258" t="s">
        <v>25</v>
      </c>
      <c r="W15" s="259"/>
      <c r="X15" s="260"/>
      <c r="Y15" s="258" t="s">
        <v>26</v>
      </c>
      <c r="Z15" s="261"/>
      <c r="AA15" s="261"/>
      <c r="AB15" s="260"/>
      <c r="AC15" s="262" t="s">
        <v>27</v>
      </c>
      <c r="AD15" s="263"/>
      <c r="AE15" s="209"/>
    </row>
    <row r="16" spans="1:34" ht="8" customHeight="1" x14ac:dyDescent="0.15">
      <c r="A16" s="82"/>
      <c r="B16" s="151"/>
      <c r="C16" s="151"/>
      <c r="D16" s="151"/>
      <c r="E16" s="152"/>
      <c r="F16" s="9"/>
      <c r="G16" s="153"/>
      <c r="H16" s="9"/>
      <c r="I16" s="9"/>
      <c r="J16" s="9"/>
      <c r="K16" s="9"/>
      <c r="L16" s="9"/>
      <c r="M16" s="9"/>
      <c r="N16" s="9"/>
      <c r="O16" s="9"/>
      <c r="P16" s="9"/>
      <c r="Q16" s="9"/>
      <c r="R16" s="9"/>
      <c r="S16" s="9"/>
      <c r="T16" s="9"/>
      <c r="U16" s="9"/>
      <c r="V16" s="151"/>
      <c r="W16" s="151"/>
      <c r="X16" s="151"/>
      <c r="Y16" s="151"/>
      <c r="Z16" s="151"/>
      <c r="AA16" s="151"/>
      <c r="AB16" s="151"/>
      <c r="AC16" s="210"/>
      <c r="AD16" s="210"/>
    </row>
    <row r="17" spans="1:262" ht="36" customHeight="1" x14ac:dyDescent="0.15">
      <c r="A17" s="154"/>
      <c r="B17" s="245" t="s">
        <v>28</v>
      </c>
      <c r="C17" s="245" t="s">
        <v>29</v>
      </c>
      <c r="D17" s="245" t="s">
        <v>30</v>
      </c>
      <c r="E17" s="241" t="s">
        <v>31</v>
      </c>
      <c r="F17" s="240" t="s">
        <v>32</v>
      </c>
      <c r="G17" s="248" t="s">
        <v>33</v>
      </c>
      <c r="H17" s="240" t="s">
        <v>34</v>
      </c>
      <c r="I17" s="240"/>
      <c r="J17" s="240"/>
      <c r="K17" s="240"/>
      <c r="L17" s="240"/>
      <c r="M17" s="240"/>
      <c r="N17" s="240"/>
      <c r="O17" s="240"/>
      <c r="P17" s="240"/>
      <c r="Q17" s="240" t="s">
        <v>35</v>
      </c>
      <c r="R17" s="240"/>
      <c r="S17" s="240"/>
      <c r="T17" s="240" t="s">
        <v>36</v>
      </c>
      <c r="U17" s="240"/>
      <c r="V17" s="197" t="s">
        <v>37</v>
      </c>
      <c r="W17" s="155" t="s">
        <v>38</v>
      </c>
      <c r="X17" s="155" t="s">
        <v>39</v>
      </c>
      <c r="Y17" s="155" t="s">
        <v>40</v>
      </c>
      <c r="Z17" s="155" t="s">
        <v>41</v>
      </c>
      <c r="AA17" s="155" t="s">
        <v>42</v>
      </c>
      <c r="AB17" s="155" t="s">
        <v>43</v>
      </c>
      <c r="AC17" s="241" t="s">
        <v>44</v>
      </c>
      <c r="AD17" s="242"/>
    </row>
    <row r="18" spans="1:262" ht="15.75" customHeight="1" thickBot="1" x14ac:dyDescent="0.2">
      <c r="A18" s="154"/>
      <c r="B18" s="246"/>
      <c r="C18" s="246"/>
      <c r="D18" s="246"/>
      <c r="E18" s="247"/>
      <c r="F18" s="240"/>
      <c r="G18" s="249"/>
      <c r="H18" s="156" t="s">
        <v>45</v>
      </c>
      <c r="I18" s="84" t="s">
        <v>46</v>
      </c>
      <c r="J18" s="84" t="s">
        <v>47</v>
      </c>
      <c r="K18" s="178" t="s">
        <v>48</v>
      </c>
      <c r="L18" s="178" t="s">
        <v>49</v>
      </c>
      <c r="M18" s="178" t="s">
        <v>50</v>
      </c>
      <c r="N18" s="84" t="s">
        <v>51</v>
      </c>
      <c r="O18" s="178" t="s">
        <v>52</v>
      </c>
      <c r="P18" s="178" t="s">
        <v>53</v>
      </c>
      <c r="Q18" s="84" t="s">
        <v>54</v>
      </c>
      <c r="R18" s="178" t="s">
        <v>55</v>
      </c>
      <c r="S18" s="178" t="s">
        <v>56</v>
      </c>
      <c r="T18" s="198" t="s">
        <v>57</v>
      </c>
      <c r="U18" s="199" t="s">
        <v>58</v>
      </c>
      <c r="V18" s="200" t="s">
        <v>59</v>
      </c>
      <c r="W18" s="200" t="s">
        <v>59</v>
      </c>
      <c r="X18" s="200" t="s">
        <v>59</v>
      </c>
      <c r="Y18" s="200" t="s">
        <v>59</v>
      </c>
      <c r="Z18" s="200" t="s">
        <v>59</v>
      </c>
      <c r="AA18" s="200" t="s">
        <v>59</v>
      </c>
      <c r="AB18" s="200" t="s">
        <v>59</v>
      </c>
      <c r="AC18" s="200" t="s">
        <v>60</v>
      </c>
      <c r="AD18" s="211" t="s">
        <v>61</v>
      </c>
    </row>
    <row r="19" spans="1:262" ht="24" customHeight="1" thickBot="1" x14ac:dyDescent="0.2">
      <c r="A19" s="85">
        <v>1</v>
      </c>
      <c r="B19" s="86" t="str">
        <f>IG_2019_P1!B24</f>
        <v>UMM-0</v>
      </c>
      <c r="C19" s="157" t="s">
        <v>62</v>
      </c>
      <c r="D19" s="157" t="s">
        <v>63</v>
      </c>
      <c r="E19" s="158" t="s">
        <v>64</v>
      </c>
      <c r="F19" s="159">
        <v>1</v>
      </c>
      <c r="G19" s="160">
        <v>3</v>
      </c>
      <c r="H19" s="161">
        <v>8</v>
      </c>
      <c r="I19" s="159">
        <v>8</v>
      </c>
      <c r="J19" s="132">
        <f>(H19+I19)</f>
        <v>16</v>
      </c>
      <c r="K19" s="179">
        <v>0</v>
      </c>
      <c r="L19" s="179">
        <v>6</v>
      </c>
      <c r="M19" s="179">
        <v>2</v>
      </c>
      <c r="N19" s="180">
        <f>H19-(K19+L19+M19)</f>
        <v>0</v>
      </c>
      <c r="O19" s="179">
        <v>8</v>
      </c>
      <c r="P19" s="179">
        <v>0</v>
      </c>
      <c r="Q19" s="201">
        <v>6125</v>
      </c>
      <c r="R19" s="179">
        <v>6125</v>
      </c>
      <c r="S19" s="179">
        <v>0</v>
      </c>
      <c r="T19" s="182">
        <v>22</v>
      </c>
      <c r="U19" s="182">
        <v>21</v>
      </c>
      <c r="V19" s="182">
        <v>554</v>
      </c>
      <c r="W19" s="182">
        <v>554</v>
      </c>
      <c r="X19" s="182">
        <v>8</v>
      </c>
      <c r="Y19" s="182">
        <v>219</v>
      </c>
      <c r="Z19" s="182">
        <v>219</v>
      </c>
      <c r="AA19" s="182">
        <v>58</v>
      </c>
      <c r="AB19" s="182">
        <v>0</v>
      </c>
      <c r="AC19" s="179">
        <v>0</v>
      </c>
      <c r="AD19" s="179">
        <v>0</v>
      </c>
    </row>
    <row r="20" spans="1:262" ht="24" customHeight="1" thickBot="1" x14ac:dyDescent="0.2">
      <c r="A20" s="85">
        <v>2</v>
      </c>
      <c r="B20" s="86" t="s">
        <v>65</v>
      </c>
      <c r="C20" s="157" t="s">
        <v>66</v>
      </c>
      <c r="D20" s="157" t="s">
        <v>67</v>
      </c>
      <c r="E20" s="158" t="s">
        <v>64</v>
      </c>
      <c r="F20" s="159">
        <v>1</v>
      </c>
      <c r="G20" s="160">
        <v>3</v>
      </c>
      <c r="H20" s="161">
        <v>10</v>
      </c>
      <c r="I20" s="159">
        <v>7</v>
      </c>
      <c r="J20" s="132">
        <f t="shared" ref="J20:J29" si="0">(H20+I20)</f>
        <v>17</v>
      </c>
      <c r="K20" s="179">
        <v>9</v>
      </c>
      <c r="L20" s="179">
        <v>1</v>
      </c>
      <c r="M20" s="179">
        <v>0</v>
      </c>
      <c r="N20" s="180">
        <f>H20-(K20+L20+M20)</f>
        <v>0</v>
      </c>
      <c r="O20" s="179">
        <v>7</v>
      </c>
      <c r="P20" s="179">
        <v>0</v>
      </c>
      <c r="Q20" s="201">
        <v>1132</v>
      </c>
      <c r="R20" s="182">
        <v>1132</v>
      </c>
      <c r="S20" s="182">
        <v>0</v>
      </c>
      <c r="T20" s="182">
        <v>20</v>
      </c>
      <c r="U20" s="182">
        <v>16</v>
      </c>
      <c r="V20" s="182">
        <v>333</v>
      </c>
      <c r="W20" s="182">
        <v>333</v>
      </c>
      <c r="X20" s="182">
        <v>11</v>
      </c>
      <c r="Y20" s="179">
        <v>40</v>
      </c>
      <c r="Z20" s="179">
        <v>107</v>
      </c>
      <c r="AA20" s="179">
        <v>226</v>
      </c>
      <c r="AB20" s="179">
        <v>0</v>
      </c>
      <c r="AC20" s="179">
        <v>0</v>
      </c>
      <c r="AD20" s="179">
        <v>0</v>
      </c>
    </row>
    <row r="21" spans="1:262" ht="24" customHeight="1" thickBot="1" x14ac:dyDescent="0.2">
      <c r="A21" s="85">
        <v>3</v>
      </c>
      <c r="B21" s="86" t="s">
        <v>65</v>
      </c>
      <c r="C21" s="157" t="s">
        <v>68</v>
      </c>
      <c r="D21" s="157" t="s">
        <v>69</v>
      </c>
      <c r="E21" s="158" t="s">
        <v>64</v>
      </c>
      <c r="F21" s="159">
        <v>2</v>
      </c>
      <c r="G21" s="160">
        <v>3</v>
      </c>
      <c r="H21" s="161">
        <v>10</v>
      </c>
      <c r="I21" s="159">
        <v>9</v>
      </c>
      <c r="J21" s="132">
        <f t="shared" si="0"/>
        <v>19</v>
      </c>
      <c r="K21" s="179">
        <v>4</v>
      </c>
      <c r="L21" s="179">
        <v>6</v>
      </c>
      <c r="M21" s="179">
        <v>0</v>
      </c>
      <c r="N21" s="181">
        <f t="shared" ref="N21:N30" si="1">H21-(K21+L21+M21)</f>
        <v>0</v>
      </c>
      <c r="O21" s="182">
        <v>9</v>
      </c>
      <c r="P21" s="179">
        <v>0</v>
      </c>
      <c r="Q21" s="201">
        <v>1567</v>
      </c>
      <c r="R21" s="183">
        <v>1567</v>
      </c>
      <c r="S21" s="179">
        <v>0</v>
      </c>
      <c r="T21" s="182">
        <v>22</v>
      </c>
      <c r="U21" s="182">
        <v>17</v>
      </c>
      <c r="V21" s="182">
        <v>228</v>
      </c>
      <c r="W21" s="182">
        <v>228</v>
      </c>
      <c r="X21" s="182">
        <v>10</v>
      </c>
      <c r="Y21" s="179">
        <v>6</v>
      </c>
      <c r="Z21" s="179">
        <v>15</v>
      </c>
      <c r="AA21" s="179">
        <v>213</v>
      </c>
      <c r="AB21" s="179">
        <v>2</v>
      </c>
      <c r="AC21" s="179">
        <v>0</v>
      </c>
      <c r="AD21" s="179">
        <v>0</v>
      </c>
    </row>
    <row r="22" spans="1:262" ht="24" customHeight="1" x14ac:dyDescent="0.15">
      <c r="A22" s="85">
        <v>4</v>
      </c>
      <c r="B22" s="86" t="s">
        <v>65</v>
      </c>
      <c r="C22" s="157" t="s">
        <v>70</v>
      </c>
      <c r="D22" s="157" t="s">
        <v>71</v>
      </c>
      <c r="E22" s="158" t="s">
        <v>64</v>
      </c>
      <c r="F22" s="159">
        <v>1</v>
      </c>
      <c r="G22" s="160">
        <v>3</v>
      </c>
      <c r="H22" s="161">
        <v>10</v>
      </c>
      <c r="I22" s="159">
        <v>15</v>
      </c>
      <c r="J22" s="132">
        <f t="shared" si="0"/>
        <v>25</v>
      </c>
      <c r="K22" s="179">
        <v>3</v>
      </c>
      <c r="L22" s="179">
        <v>7</v>
      </c>
      <c r="M22" s="179">
        <v>0</v>
      </c>
      <c r="N22" s="181">
        <f t="shared" si="1"/>
        <v>0</v>
      </c>
      <c r="O22" s="179">
        <v>15</v>
      </c>
      <c r="P22" s="179">
        <v>0</v>
      </c>
      <c r="Q22" s="201">
        <v>2409</v>
      </c>
      <c r="R22" s="179">
        <v>2409</v>
      </c>
      <c r="S22" s="179">
        <v>0</v>
      </c>
      <c r="T22" s="179">
        <v>22</v>
      </c>
      <c r="U22" s="179">
        <v>14</v>
      </c>
      <c r="V22" s="179">
        <v>579</v>
      </c>
      <c r="W22" s="179">
        <v>579</v>
      </c>
      <c r="X22" s="179">
        <v>0</v>
      </c>
      <c r="Y22" s="179">
        <v>25</v>
      </c>
      <c r="Z22" s="179">
        <v>58</v>
      </c>
      <c r="AA22" s="179">
        <v>74</v>
      </c>
      <c r="AB22" s="179">
        <v>0</v>
      </c>
      <c r="AC22" s="179">
        <v>0</v>
      </c>
      <c r="AD22" s="179">
        <v>0</v>
      </c>
    </row>
    <row r="23" spans="1:262" ht="24" customHeight="1" x14ac:dyDescent="0.15">
      <c r="A23" s="85">
        <v>5</v>
      </c>
      <c r="B23" s="86" t="s">
        <v>65</v>
      </c>
      <c r="C23" s="157" t="s">
        <v>72</v>
      </c>
      <c r="D23" s="157" t="s">
        <v>73</v>
      </c>
      <c r="E23" s="158" t="s">
        <v>64</v>
      </c>
      <c r="F23" s="159">
        <v>2</v>
      </c>
      <c r="G23" s="160">
        <v>3</v>
      </c>
      <c r="H23" s="161">
        <v>10</v>
      </c>
      <c r="I23" s="159">
        <v>25</v>
      </c>
      <c r="J23" s="132">
        <f t="shared" si="0"/>
        <v>35</v>
      </c>
      <c r="K23" s="183">
        <v>1</v>
      </c>
      <c r="L23" s="183">
        <v>9</v>
      </c>
      <c r="M23" s="183">
        <v>0</v>
      </c>
      <c r="N23" s="181">
        <f t="shared" si="1"/>
        <v>0</v>
      </c>
      <c r="O23" s="183">
        <v>25</v>
      </c>
      <c r="P23" s="179">
        <v>0</v>
      </c>
      <c r="Q23" s="201">
        <v>2153</v>
      </c>
      <c r="R23" s="183">
        <v>2153</v>
      </c>
      <c r="S23" s="179">
        <v>0</v>
      </c>
      <c r="T23" s="182">
        <v>22</v>
      </c>
      <c r="U23" s="182">
        <v>13</v>
      </c>
      <c r="V23" s="182">
        <v>142</v>
      </c>
      <c r="W23" s="182">
        <v>142</v>
      </c>
      <c r="X23" s="182">
        <v>8</v>
      </c>
      <c r="Y23" s="182">
        <v>0</v>
      </c>
      <c r="Z23" s="182">
        <v>28</v>
      </c>
      <c r="AA23" s="182">
        <v>26</v>
      </c>
      <c r="AB23" s="182">
        <v>0</v>
      </c>
      <c r="AC23" s="179">
        <v>0</v>
      </c>
      <c r="AD23" s="179">
        <v>0</v>
      </c>
    </row>
    <row r="24" spans="1:262" ht="15.75" customHeight="1" x14ac:dyDescent="0.15">
      <c r="A24" s="92">
        <v>6</v>
      </c>
      <c r="B24" s="86" t="s">
        <v>65</v>
      </c>
      <c r="C24" s="157" t="s">
        <v>74</v>
      </c>
      <c r="D24" s="157" t="s">
        <v>75</v>
      </c>
      <c r="E24" s="158" t="s">
        <v>64</v>
      </c>
      <c r="F24" s="159">
        <v>1</v>
      </c>
      <c r="G24" s="160">
        <v>3</v>
      </c>
      <c r="H24" s="161">
        <v>10</v>
      </c>
      <c r="I24" s="159">
        <v>8</v>
      </c>
      <c r="J24" s="132">
        <f t="shared" si="0"/>
        <v>18</v>
      </c>
      <c r="K24" s="179">
        <v>3</v>
      </c>
      <c r="L24" s="179">
        <v>7</v>
      </c>
      <c r="M24" s="179">
        <v>0</v>
      </c>
      <c r="N24" s="181">
        <f t="shared" si="1"/>
        <v>0</v>
      </c>
      <c r="O24" s="179">
        <v>8</v>
      </c>
      <c r="P24" s="179">
        <v>0</v>
      </c>
      <c r="Q24" s="201">
        <v>1933</v>
      </c>
      <c r="R24" s="179">
        <v>1933</v>
      </c>
      <c r="S24" s="179">
        <v>0</v>
      </c>
      <c r="T24" s="179">
        <v>22</v>
      </c>
      <c r="U24" s="179">
        <v>22</v>
      </c>
      <c r="V24" s="182">
        <v>416</v>
      </c>
      <c r="W24" s="182">
        <v>416</v>
      </c>
      <c r="X24" s="182">
        <v>7</v>
      </c>
      <c r="Y24" s="179">
        <v>0</v>
      </c>
      <c r="Z24" s="179">
        <v>0</v>
      </c>
      <c r="AA24" s="179">
        <v>0</v>
      </c>
      <c r="AB24" s="179">
        <v>0</v>
      </c>
      <c r="AC24" s="179">
        <v>0</v>
      </c>
      <c r="AD24" s="179">
        <v>0</v>
      </c>
    </row>
    <row r="25" spans="1:262" ht="15.75" customHeight="1" x14ac:dyDescent="0.15">
      <c r="A25" s="92">
        <v>7</v>
      </c>
      <c r="B25" s="86" t="s">
        <v>65</v>
      </c>
      <c r="C25" s="157" t="s">
        <v>76</v>
      </c>
      <c r="D25" s="157" t="s">
        <v>77</v>
      </c>
      <c r="E25" s="158" t="s">
        <v>64</v>
      </c>
      <c r="F25" s="159">
        <v>1</v>
      </c>
      <c r="G25" s="160">
        <v>3</v>
      </c>
      <c r="H25" s="161">
        <v>10</v>
      </c>
      <c r="I25" s="159">
        <v>23</v>
      </c>
      <c r="J25" s="132">
        <f t="shared" si="0"/>
        <v>33</v>
      </c>
      <c r="K25" s="179">
        <v>4</v>
      </c>
      <c r="L25" s="179">
        <v>6</v>
      </c>
      <c r="M25" s="179">
        <v>0</v>
      </c>
      <c r="N25" s="181">
        <f t="shared" si="1"/>
        <v>0</v>
      </c>
      <c r="O25" s="179">
        <v>23</v>
      </c>
      <c r="P25" s="179">
        <v>0</v>
      </c>
      <c r="Q25" s="201">
        <v>1417</v>
      </c>
      <c r="R25" s="179">
        <v>1417</v>
      </c>
      <c r="S25" s="179">
        <v>0</v>
      </c>
      <c r="T25" s="179">
        <v>22</v>
      </c>
      <c r="U25" s="179">
        <v>11</v>
      </c>
      <c r="V25" s="179">
        <v>70</v>
      </c>
      <c r="W25" s="179">
        <v>70</v>
      </c>
      <c r="X25" s="179">
        <v>5</v>
      </c>
      <c r="Y25" s="179">
        <v>51</v>
      </c>
      <c r="Z25" s="179">
        <v>74</v>
      </c>
      <c r="AA25" s="179">
        <v>124</v>
      </c>
      <c r="AB25" s="179">
        <v>3</v>
      </c>
      <c r="AC25" s="179">
        <v>0</v>
      </c>
      <c r="AD25" s="179">
        <v>0</v>
      </c>
    </row>
    <row r="26" spans="1:262" ht="15.75" customHeight="1" thickBot="1" x14ac:dyDescent="0.2">
      <c r="A26" s="92">
        <v>8</v>
      </c>
      <c r="B26" s="86" t="s">
        <v>65</v>
      </c>
      <c r="C26" s="157" t="s">
        <v>78</v>
      </c>
      <c r="D26" s="157" t="s">
        <v>79</v>
      </c>
      <c r="E26" s="158" t="s">
        <v>64</v>
      </c>
      <c r="F26" s="159">
        <v>4</v>
      </c>
      <c r="G26" s="160">
        <v>3</v>
      </c>
      <c r="H26" s="161">
        <v>10</v>
      </c>
      <c r="I26" s="159">
        <v>5</v>
      </c>
      <c r="J26" s="132">
        <f t="shared" si="0"/>
        <v>15</v>
      </c>
      <c r="K26" s="182">
        <v>1</v>
      </c>
      <c r="L26" s="182">
        <v>9</v>
      </c>
      <c r="M26" s="182">
        <v>0</v>
      </c>
      <c r="N26" s="181">
        <f t="shared" si="1"/>
        <v>0</v>
      </c>
      <c r="O26" s="179">
        <v>5</v>
      </c>
      <c r="P26" s="179">
        <v>0</v>
      </c>
      <c r="Q26" s="201">
        <v>837</v>
      </c>
      <c r="R26" s="179">
        <v>837</v>
      </c>
      <c r="S26" s="179">
        <v>0</v>
      </c>
      <c r="T26" s="179">
        <v>0</v>
      </c>
      <c r="U26" s="179">
        <v>0</v>
      </c>
      <c r="V26" s="179">
        <v>0</v>
      </c>
      <c r="W26" s="179">
        <v>0</v>
      </c>
      <c r="X26" s="179">
        <v>0</v>
      </c>
      <c r="Y26" s="179">
        <v>0</v>
      </c>
      <c r="Z26" s="179">
        <v>0</v>
      </c>
      <c r="AA26" s="179">
        <v>0</v>
      </c>
      <c r="AB26" s="179">
        <v>0</v>
      </c>
      <c r="AC26" s="179">
        <v>0</v>
      </c>
      <c r="AD26" s="179">
        <v>0</v>
      </c>
    </row>
    <row r="27" spans="1:262" ht="15.75" customHeight="1" thickBot="1" x14ac:dyDescent="0.2">
      <c r="A27" s="92">
        <v>9</v>
      </c>
      <c r="B27" s="86" t="s">
        <v>65</v>
      </c>
      <c r="C27" s="157" t="s">
        <v>80</v>
      </c>
      <c r="D27" s="157" t="s">
        <v>81</v>
      </c>
      <c r="E27" s="158" t="s">
        <v>64</v>
      </c>
      <c r="F27" s="159">
        <v>2</v>
      </c>
      <c r="G27" s="160">
        <v>3</v>
      </c>
      <c r="H27" s="161">
        <v>10</v>
      </c>
      <c r="I27" s="159">
        <v>40</v>
      </c>
      <c r="J27" s="132">
        <f t="shared" si="0"/>
        <v>50</v>
      </c>
      <c r="K27" s="183">
        <v>0</v>
      </c>
      <c r="L27" s="183">
        <v>10</v>
      </c>
      <c r="M27" s="183">
        <v>0</v>
      </c>
      <c r="N27" s="181">
        <f t="shared" si="1"/>
        <v>0</v>
      </c>
      <c r="O27" s="183">
        <v>40</v>
      </c>
      <c r="P27" s="179">
        <v>0</v>
      </c>
      <c r="Q27" s="201">
        <v>1446</v>
      </c>
      <c r="R27" s="182">
        <v>1446</v>
      </c>
      <c r="S27" s="179">
        <v>0</v>
      </c>
      <c r="T27" s="179">
        <v>22</v>
      </c>
      <c r="U27" s="182">
        <v>14</v>
      </c>
      <c r="V27" s="182">
        <v>132</v>
      </c>
      <c r="W27" s="182">
        <v>132</v>
      </c>
      <c r="X27" s="182">
        <v>2</v>
      </c>
      <c r="Y27" s="179">
        <v>0</v>
      </c>
      <c r="Z27" s="179">
        <v>16</v>
      </c>
      <c r="AA27" s="179">
        <v>116</v>
      </c>
      <c r="AB27" s="179">
        <v>0</v>
      </c>
      <c r="AC27" s="179">
        <v>0</v>
      </c>
      <c r="AD27" s="179">
        <v>0</v>
      </c>
    </row>
    <row r="28" spans="1:262" ht="15.75" customHeight="1" thickBot="1" x14ac:dyDescent="0.2">
      <c r="A28" s="92">
        <v>10</v>
      </c>
      <c r="B28" s="86" t="s">
        <v>65</v>
      </c>
      <c r="C28" s="157" t="s">
        <v>82</v>
      </c>
      <c r="D28" s="157" t="s">
        <v>83</v>
      </c>
      <c r="E28" s="158" t="s">
        <v>64</v>
      </c>
      <c r="F28" s="159">
        <v>2</v>
      </c>
      <c r="G28" s="160">
        <v>3</v>
      </c>
      <c r="H28" s="161">
        <v>10</v>
      </c>
      <c r="I28" s="159">
        <v>4</v>
      </c>
      <c r="J28" s="132">
        <f t="shared" si="0"/>
        <v>14</v>
      </c>
      <c r="K28" s="179">
        <v>4</v>
      </c>
      <c r="L28" s="179">
        <v>6</v>
      </c>
      <c r="M28" s="179">
        <v>0</v>
      </c>
      <c r="N28" s="181">
        <f t="shared" si="1"/>
        <v>0</v>
      </c>
      <c r="O28" s="179">
        <v>4</v>
      </c>
      <c r="P28" s="179">
        <v>0</v>
      </c>
      <c r="Q28" s="201">
        <v>2115</v>
      </c>
      <c r="R28" s="179">
        <v>2115</v>
      </c>
      <c r="S28" s="179">
        <v>0</v>
      </c>
      <c r="T28" s="179">
        <v>20</v>
      </c>
      <c r="U28" s="179">
        <v>10</v>
      </c>
      <c r="V28" s="179">
        <v>158</v>
      </c>
      <c r="W28" s="179">
        <v>158</v>
      </c>
      <c r="X28" s="179">
        <v>14</v>
      </c>
      <c r="Y28" s="179">
        <v>37</v>
      </c>
      <c r="Z28" s="179">
        <v>77</v>
      </c>
      <c r="AA28" s="179">
        <v>81</v>
      </c>
      <c r="AB28" s="179">
        <v>0</v>
      </c>
      <c r="AC28" s="179">
        <v>0</v>
      </c>
      <c r="AD28" s="179">
        <v>0</v>
      </c>
    </row>
    <row r="29" spans="1:262" ht="15.75" customHeight="1" thickBot="1" x14ac:dyDescent="0.2">
      <c r="A29" s="92">
        <v>11</v>
      </c>
      <c r="B29" s="86" t="s">
        <v>84</v>
      </c>
      <c r="C29" s="157" t="s">
        <v>85</v>
      </c>
      <c r="D29" s="157" t="s">
        <v>86</v>
      </c>
      <c r="E29" s="158" t="s">
        <v>64</v>
      </c>
      <c r="F29" s="159">
        <v>1</v>
      </c>
      <c r="G29" s="160">
        <v>4</v>
      </c>
      <c r="H29" s="161">
        <v>9</v>
      </c>
      <c r="I29" s="159">
        <v>5</v>
      </c>
      <c r="J29" s="132">
        <f t="shared" si="0"/>
        <v>14</v>
      </c>
      <c r="K29" s="183">
        <v>0</v>
      </c>
      <c r="L29" s="183">
        <v>9</v>
      </c>
      <c r="M29" s="183">
        <v>0</v>
      </c>
      <c r="N29" s="181">
        <f t="shared" si="1"/>
        <v>0</v>
      </c>
      <c r="O29" s="183">
        <v>5</v>
      </c>
      <c r="P29" s="179">
        <v>0</v>
      </c>
      <c r="Q29" s="201">
        <v>1162</v>
      </c>
      <c r="R29" s="183">
        <v>1162</v>
      </c>
      <c r="S29" s="179">
        <v>0</v>
      </c>
      <c r="T29" s="179">
        <v>22</v>
      </c>
      <c r="U29" s="179">
        <v>9</v>
      </c>
      <c r="V29" s="179">
        <v>42</v>
      </c>
      <c r="W29" s="179">
        <v>42</v>
      </c>
      <c r="X29" s="179">
        <v>1</v>
      </c>
      <c r="Y29" s="179">
        <v>32</v>
      </c>
      <c r="Z29" s="179">
        <v>32</v>
      </c>
      <c r="AA29" s="179">
        <v>38</v>
      </c>
      <c r="AB29" s="179">
        <v>0</v>
      </c>
      <c r="AC29" s="179">
        <v>0</v>
      </c>
      <c r="AD29" s="179">
        <v>0</v>
      </c>
    </row>
    <row r="30" spans="1:262" ht="24" customHeight="1" thickBot="1" x14ac:dyDescent="0.2">
      <c r="A30" s="93"/>
      <c r="B30" s="243">
        <f>+A29</f>
        <v>11</v>
      </c>
      <c r="C30" s="244"/>
      <c r="D30" s="94"/>
      <c r="E30" s="162"/>
      <c r="F30" s="94"/>
      <c r="G30" s="89">
        <f>SUM(G19:G29)</f>
        <v>34</v>
      </c>
      <c r="H30" s="163">
        <f>SUM(H19:H29)</f>
        <v>107</v>
      </c>
      <c r="I30" s="184">
        <f>SUM(I19:I29)</f>
        <v>149</v>
      </c>
      <c r="J30" s="132">
        <f>(H30+I30)</f>
        <v>256</v>
      </c>
      <c r="K30" s="184">
        <f>SUM(K19:K29)</f>
        <v>29</v>
      </c>
      <c r="L30" s="184">
        <f>SUM(L19:L29)</f>
        <v>76</v>
      </c>
      <c r="M30" s="184">
        <f>SUM(M19:M29)</f>
        <v>2</v>
      </c>
      <c r="N30" s="184">
        <f t="shared" si="1"/>
        <v>0</v>
      </c>
      <c r="O30" s="184">
        <f>SUM(O19:O29)</f>
        <v>149</v>
      </c>
      <c r="P30" s="184">
        <f>SUM(P19:P29)</f>
        <v>0</v>
      </c>
      <c r="Q30" s="184">
        <f>SUM(Q19:Q29)</f>
        <v>22296</v>
      </c>
      <c r="R30" s="184">
        <f>SUM(R19:R29)</f>
        <v>22296</v>
      </c>
      <c r="S30" s="184">
        <f>SUM(S19:S29)</f>
        <v>0</v>
      </c>
      <c r="T30" s="184">
        <f>AVERAGE(T19:T29)</f>
        <v>19.636363636363637</v>
      </c>
      <c r="U30" s="184">
        <f>AVERAGE(U19:U29)</f>
        <v>13.363636363636363</v>
      </c>
      <c r="V30" s="184">
        <f t="shared" ref="V30:AD30" si="2">SUM(V19:V29)</f>
        <v>2654</v>
      </c>
      <c r="W30" s="184">
        <f t="shared" si="2"/>
        <v>2654</v>
      </c>
      <c r="X30" s="184">
        <f t="shared" si="2"/>
        <v>66</v>
      </c>
      <c r="Y30" s="184">
        <f t="shared" si="2"/>
        <v>410</v>
      </c>
      <c r="Z30" s="184">
        <f t="shared" si="2"/>
        <v>626</v>
      </c>
      <c r="AA30" s="184">
        <f t="shared" si="2"/>
        <v>956</v>
      </c>
      <c r="AB30" s="184">
        <f t="shared" si="2"/>
        <v>5</v>
      </c>
      <c r="AC30" s="184">
        <f t="shared" si="2"/>
        <v>0</v>
      </c>
      <c r="AD30" s="184">
        <f t="shared" si="2"/>
        <v>0</v>
      </c>
    </row>
    <row r="31" spans="1:262" s="74" customFormat="1" ht="14.25" customHeight="1" thickBot="1" x14ac:dyDescent="0.2">
      <c r="A31" s="96"/>
      <c r="B31" s="97"/>
      <c r="C31" s="97"/>
      <c r="D31" s="126"/>
      <c r="E31" s="164"/>
      <c r="F31" s="126"/>
      <c r="G31" s="165"/>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40"/>
      <c r="DT31" s="140"/>
      <c r="DU31" s="140"/>
      <c r="DV31" s="140"/>
      <c r="DW31" s="140"/>
      <c r="DX31" s="140"/>
      <c r="DY31" s="140"/>
      <c r="DZ31" s="140"/>
      <c r="EA31" s="140"/>
      <c r="EB31" s="140"/>
      <c r="EC31" s="140"/>
      <c r="ED31" s="140"/>
      <c r="EE31" s="140"/>
      <c r="EF31" s="140"/>
      <c r="EG31" s="140"/>
      <c r="EH31" s="140"/>
      <c r="EI31" s="140"/>
      <c r="EJ31" s="140"/>
      <c r="EK31" s="140"/>
      <c r="EL31" s="140"/>
      <c r="EM31" s="140"/>
      <c r="EN31" s="140"/>
      <c r="EO31" s="140"/>
      <c r="EP31" s="140"/>
      <c r="EQ31" s="140"/>
      <c r="ER31" s="140"/>
      <c r="ES31" s="140"/>
      <c r="ET31" s="140"/>
      <c r="EU31" s="140"/>
      <c r="EV31" s="140"/>
      <c r="EW31" s="140"/>
      <c r="EX31" s="140"/>
      <c r="EY31" s="140"/>
      <c r="EZ31" s="140"/>
      <c r="FA31" s="140"/>
      <c r="FB31" s="140"/>
      <c r="FC31" s="140"/>
      <c r="FD31" s="140"/>
      <c r="FE31" s="140"/>
      <c r="FF31" s="140"/>
      <c r="FG31" s="140"/>
      <c r="FH31" s="140"/>
      <c r="FI31" s="140"/>
      <c r="FJ31" s="140"/>
      <c r="FK31" s="140"/>
      <c r="FL31" s="140"/>
      <c r="FM31" s="140"/>
      <c r="FN31" s="140"/>
      <c r="FO31" s="140"/>
      <c r="FP31" s="140"/>
      <c r="FQ31" s="140"/>
      <c r="FR31" s="140"/>
      <c r="FS31" s="140"/>
      <c r="FT31" s="140"/>
      <c r="FU31" s="140"/>
      <c r="FV31" s="140"/>
      <c r="FW31" s="140"/>
      <c r="FX31" s="140"/>
      <c r="FY31" s="140"/>
      <c r="FZ31" s="140"/>
      <c r="GA31" s="140"/>
      <c r="GB31" s="140"/>
      <c r="GC31" s="140"/>
      <c r="GD31" s="140"/>
      <c r="GE31" s="140"/>
      <c r="GF31" s="140"/>
      <c r="GG31" s="140"/>
      <c r="GH31" s="140"/>
      <c r="GI31" s="140"/>
      <c r="GJ31" s="140"/>
      <c r="GK31" s="140"/>
      <c r="GL31" s="140"/>
      <c r="GM31" s="140"/>
      <c r="GN31" s="140"/>
      <c r="GO31" s="140"/>
      <c r="GP31" s="140"/>
      <c r="GQ31" s="140"/>
      <c r="GR31" s="140"/>
      <c r="GS31" s="140"/>
      <c r="GT31" s="140"/>
      <c r="GU31" s="140"/>
      <c r="GV31" s="140"/>
      <c r="GW31" s="140"/>
      <c r="GX31" s="140"/>
      <c r="GY31" s="140"/>
      <c r="GZ31" s="140"/>
      <c r="HA31" s="140"/>
      <c r="HB31" s="140"/>
      <c r="HC31" s="140"/>
      <c r="HD31" s="140"/>
      <c r="HE31" s="140"/>
      <c r="HF31" s="140"/>
      <c r="HG31" s="140"/>
      <c r="HH31" s="140"/>
      <c r="HI31" s="140"/>
      <c r="HJ31" s="140"/>
      <c r="HK31" s="140"/>
      <c r="HL31" s="140"/>
      <c r="HM31" s="140"/>
      <c r="HN31" s="140"/>
      <c r="HO31" s="140"/>
      <c r="HP31" s="140"/>
      <c r="HQ31" s="140"/>
      <c r="HR31" s="140"/>
      <c r="HS31" s="140"/>
      <c r="HT31" s="140"/>
      <c r="HU31" s="140"/>
      <c r="HV31" s="140"/>
      <c r="HW31" s="140"/>
      <c r="HX31" s="140"/>
      <c r="HY31" s="140"/>
      <c r="HZ31" s="140"/>
      <c r="IA31" s="140"/>
      <c r="IB31" s="140"/>
      <c r="IC31" s="140"/>
      <c r="ID31" s="140"/>
      <c r="IE31" s="140"/>
      <c r="IF31" s="140"/>
      <c r="IG31" s="140"/>
      <c r="IH31" s="140"/>
      <c r="II31" s="140"/>
      <c r="IJ31" s="140"/>
      <c r="IK31" s="140"/>
      <c r="IL31" s="140"/>
      <c r="IM31" s="140"/>
      <c r="IN31" s="140"/>
      <c r="IO31" s="140"/>
      <c r="IP31" s="140"/>
      <c r="IQ31" s="140"/>
      <c r="IR31" s="140"/>
      <c r="IS31" s="140"/>
      <c r="IT31" s="140"/>
      <c r="IU31" s="140"/>
      <c r="IV31" s="140"/>
      <c r="IW31" s="140"/>
      <c r="IX31" s="140"/>
      <c r="IY31" s="140"/>
      <c r="IZ31" s="140"/>
      <c r="JA31" s="140"/>
      <c r="JB31" s="140"/>
    </row>
    <row r="32" spans="1:262" s="75" customFormat="1" ht="57" customHeight="1" x14ac:dyDescent="0.2">
      <c r="A32" s="82"/>
      <c r="B32" s="230"/>
      <c r="C32" s="230"/>
      <c r="D32" s="167"/>
      <c r="E32" s="168"/>
      <c r="G32" s="169"/>
      <c r="H32" s="232" t="s">
        <v>87</v>
      </c>
      <c r="I32" s="232"/>
      <c r="J32" s="232"/>
      <c r="K32" s="224" t="s">
        <v>88</v>
      </c>
      <c r="L32" s="224"/>
      <c r="M32" s="224"/>
      <c r="N32" s="224"/>
      <c r="O32" s="224"/>
      <c r="P32" s="224"/>
      <c r="Q32" s="224" t="s">
        <v>89</v>
      </c>
      <c r="R32" s="202" t="s">
        <v>90</v>
      </c>
      <c r="S32" s="224" t="s">
        <v>91</v>
      </c>
      <c r="T32" s="224"/>
      <c r="U32" s="224"/>
      <c r="V32" s="224" t="s">
        <v>92</v>
      </c>
      <c r="W32" s="224"/>
      <c r="X32" s="232" t="s">
        <v>93</v>
      </c>
      <c r="Y32" s="232"/>
      <c r="AB32" s="226" t="s">
        <v>94</v>
      </c>
      <c r="AC32" s="228" t="s">
        <v>95</v>
      </c>
      <c r="AD32" s="228" t="s">
        <v>96</v>
      </c>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c r="CL32" s="142"/>
      <c r="CM32" s="142"/>
      <c r="CN32" s="142"/>
      <c r="CO32" s="142"/>
      <c r="CP32" s="142"/>
      <c r="CQ32" s="142"/>
      <c r="CR32" s="142"/>
      <c r="CS32" s="142"/>
      <c r="CT32" s="142"/>
      <c r="CU32" s="142"/>
      <c r="CV32" s="142"/>
      <c r="CW32" s="142"/>
      <c r="CX32" s="142"/>
      <c r="CY32" s="142"/>
      <c r="CZ32" s="142"/>
      <c r="DA32" s="142"/>
      <c r="DB32" s="142"/>
      <c r="DC32" s="142"/>
      <c r="DD32" s="142"/>
      <c r="DE32" s="142"/>
      <c r="DF32" s="142"/>
      <c r="DG32" s="142"/>
      <c r="DH32" s="142"/>
      <c r="DI32" s="142"/>
      <c r="DJ32" s="142"/>
      <c r="DK32" s="142"/>
      <c r="DL32" s="142"/>
      <c r="DM32" s="142"/>
      <c r="DN32" s="142"/>
      <c r="DO32" s="142"/>
      <c r="DP32" s="142"/>
      <c r="DQ32" s="142"/>
      <c r="DR32" s="142"/>
      <c r="DS32" s="142"/>
      <c r="DT32" s="142"/>
      <c r="DU32" s="142"/>
      <c r="DV32" s="142"/>
      <c r="DW32" s="142"/>
      <c r="DX32" s="142"/>
      <c r="DY32" s="142"/>
      <c r="DZ32" s="142"/>
      <c r="EA32" s="142"/>
      <c r="EB32" s="142"/>
      <c r="EC32" s="142"/>
      <c r="ED32" s="142"/>
      <c r="EE32" s="142"/>
      <c r="EF32" s="142"/>
      <c r="EG32" s="142"/>
      <c r="EH32" s="142"/>
      <c r="EI32" s="142"/>
      <c r="EJ32" s="142"/>
      <c r="EK32" s="142"/>
      <c r="EL32" s="142"/>
      <c r="EM32" s="142"/>
      <c r="EN32" s="142"/>
      <c r="EO32" s="142"/>
      <c r="EP32" s="142"/>
      <c r="EQ32" s="142"/>
      <c r="ER32" s="142"/>
      <c r="ES32" s="142"/>
      <c r="ET32" s="142"/>
      <c r="EU32" s="142"/>
      <c r="EV32" s="142"/>
      <c r="EW32" s="142"/>
      <c r="EX32" s="142"/>
      <c r="EY32" s="142"/>
      <c r="EZ32" s="142"/>
      <c r="FA32" s="142"/>
      <c r="FB32" s="142"/>
      <c r="FC32" s="142"/>
      <c r="FD32" s="142"/>
      <c r="FE32" s="142"/>
      <c r="FF32" s="142"/>
      <c r="FG32" s="142"/>
      <c r="FH32" s="142"/>
      <c r="FI32" s="142"/>
      <c r="FJ32" s="142"/>
      <c r="FK32" s="142"/>
      <c r="FL32" s="142"/>
      <c r="FM32" s="142"/>
      <c r="FN32" s="142"/>
      <c r="FO32" s="142"/>
      <c r="FP32" s="142"/>
      <c r="FQ32" s="142"/>
      <c r="FR32" s="142"/>
      <c r="FS32" s="142"/>
      <c r="FT32" s="142"/>
      <c r="FU32" s="142"/>
      <c r="FV32" s="142"/>
      <c r="FW32" s="142"/>
      <c r="FX32" s="142"/>
      <c r="FY32" s="142"/>
      <c r="FZ32" s="142"/>
      <c r="GA32" s="142"/>
      <c r="GB32" s="142"/>
      <c r="GC32" s="142"/>
      <c r="GD32" s="142"/>
      <c r="GE32" s="142"/>
      <c r="GF32" s="142"/>
      <c r="GG32" s="142"/>
      <c r="GH32" s="142"/>
      <c r="GI32" s="142"/>
      <c r="GJ32" s="142"/>
      <c r="GK32" s="142"/>
      <c r="GL32" s="142"/>
      <c r="GM32" s="142"/>
      <c r="GN32" s="142"/>
      <c r="GO32" s="142"/>
      <c r="GP32" s="142"/>
      <c r="GQ32" s="142"/>
      <c r="GR32" s="142"/>
      <c r="GS32" s="142"/>
      <c r="GT32" s="142"/>
      <c r="GU32" s="142"/>
      <c r="GV32" s="142"/>
      <c r="GW32" s="142"/>
      <c r="GX32" s="142"/>
      <c r="GY32" s="142"/>
      <c r="GZ32" s="142"/>
      <c r="HA32" s="142"/>
      <c r="HB32" s="142"/>
      <c r="HC32" s="142"/>
      <c r="HD32" s="142"/>
      <c r="HE32" s="142"/>
      <c r="HF32" s="142"/>
      <c r="HG32" s="142"/>
      <c r="HH32" s="142"/>
      <c r="HI32" s="142"/>
      <c r="HJ32" s="142"/>
      <c r="HK32" s="142"/>
      <c r="HL32" s="142"/>
      <c r="HM32" s="142"/>
      <c r="HN32" s="142"/>
      <c r="HO32" s="142"/>
      <c r="HP32" s="142"/>
      <c r="HQ32" s="142"/>
      <c r="HR32" s="142"/>
      <c r="HS32" s="142"/>
      <c r="HT32" s="142"/>
      <c r="HU32" s="142"/>
      <c r="HV32" s="142"/>
      <c r="HW32" s="142"/>
      <c r="HX32" s="142"/>
      <c r="HY32" s="142"/>
      <c r="HZ32" s="142"/>
      <c r="IA32" s="142"/>
      <c r="IB32" s="142"/>
      <c r="IC32" s="142"/>
      <c r="ID32" s="142"/>
      <c r="IE32" s="142"/>
      <c r="IF32" s="142"/>
      <c r="IG32" s="142"/>
      <c r="IH32" s="142"/>
      <c r="II32" s="142"/>
      <c r="IJ32" s="142"/>
      <c r="IK32" s="142"/>
      <c r="IL32" s="142"/>
      <c r="IM32" s="142"/>
      <c r="IN32" s="142"/>
      <c r="IO32" s="142"/>
      <c r="IP32" s="142"/>
      <c r="IQ32" s="142"/>
      <c r="IR32" s="142"/>
      <c r="IS32" s="142"/>
      <c r="IT32" s="142"/>
      <c r="IU32" s="142"/>
      <c r="IV32" s="142"/>
      <c r="IW32" s="142"/>
      <c r="IX32" s="142"/>
      <c r="IY32" s="142"/>
      <c r="IZ32" s="142"/>
      <c r="JA32" s="142"/>
      <c r="JB32" s="142"/>
    </row>
    <row r="33" spans="1:262" s="75" customFormat="1" ht="49.5" customHeight="1" x14ac:dyDescent="0.2">
      <c r="A33" s="170"/>
      <c r="B33" s="231"/>
      <c r="C33" s="231"/>
      <c r="E33" s="168"/>
      <c r="G33" s="169"/>
      <c r="H33" s="233"/>
      <c r="I33" s="233"/>
      <c r="J33" s="233"/>
      <c r="K33" s="225"/>
      <c r="L33" s="225"/>
      <c r="M33" s="225"/>
      <c r="N33" s="225"/>
      <c r="O33" s="225"/>
      <c r="P33" s="225"/>
      <c r="Q33" s="225"/>
      <c r="R33" s="202"/>
      <c r="S33" s="225"/>
      <c r="T33" s="225"/>
      <c r="U33" s="225"/>
      <c r="V33" s="225"/>
      <c r="W33" s="225"/>
      <c r="X33" s="233"/>
      <c r="Y33" s="233"/>
      <c r="AB33" s="227"/>
      <c r="AC33" s="229"/>
      <c r="AD33" s="229"/>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c r="CI33" s="142"/>
      <c r="CJ33" s="142"/>
      <c r="CK33" s="142"/>
      <c r="CL33" s="142"/>
      <c r="CM33" s="142"/>
      <c r="CN33" s="142"/>
      <c r="CO33" s="142"/>
      <c r="CP33" s="142"/>
      <c r="CQ33" s="142"/>
      <c r="CR33" s="142"/>
      <c r="CS33" s="142"/>
      <c r="CT33" s="142"/>
      <c r="CU33" s="142"/>
      <c r="CV33" s="142"/>
      <c r="CW33" s="142"/>
      <c r="CX33" s="142"/>
      <c r="CY33" s="142"/>
      <c r="CZ33" s="142"/>
      <c r="DA33" s="142"/>
      <c r="DB33" s="142"/>
      <c r="DC33" s="142"/>
      <c r="DD33" s="142"/>
      <c r="DE33" s="142"/>
      <c r="DF33" s="142"/>
      <c r="DG33" s="142"/>
      <c r="DH33" s="142"/>
      <c r="DI33" s="142"/>
      <c r="DJ33" s="142"/>
      <c r="DK33" s="142"/>
      <c r="DL33" s="142"/>
      <c r="DM33" s="142"/>
      <c r="DN33" s="142"/>
      <c r="DO33" s="142"/>
      <c r="DP33" s="142"/>
      <c r="DQ33" s="142"/>
      <c r="DR33" s="142"/>
      <c r="DS33" s="142"/>
      <c r="DT33" s="142"/>
      <c r="DU33" s="142"/>
      <c r="DV33" s="142"/>
      <c r="DW33" s="142"/>
      <c r="DX33" s="142"/>
      <c r="DY33" s="142"/>
      <c r="DZ33" s="142"/>
      <c r="EA33" s="142"/>
      <c r="EB33" s="142"/>
      <c r="EC33" s="142"/>
      <c r="ED33" s="142"/>
      <c r="EE33" s="142"/>
      <c r="EF33" s="142"/>
      <c r="EG33" s="142"/>
      <c r="EH33" s="142"/>
      <c r="EI33" s="142"/>
      <c r="EJ33" s="142"/>
      <c r="EK33" s="142"/>
      <c r="EL33" s="142"/>
      <c r="EM33" s="142"/>
      <c r="EN33" s="142"/>
      <c r="EO33" s="142"/>
      <c r="EP33" s="142"/>
      <c r="EQ33" s="142"/>
      <c r="ER33" s="142"/>
      <c r="ES33" s="142"/>
      <c r="ET33" s="142"/>
      <c r="EU33" s="142"/>
      <c r="EV33" s="142"/>
      <c r="EW33" s="142"/>
      <c r="EX33" s="142"/>
      <c r="EY33" s="142"/>
      <c r="EZ33" s="142"/>
      <c r="FA33" s="142"/>
      <c r="FB33" s="142"/>
      <c r="FC33" s="142"/>
      <c r="FD33" s="142"/>
      <c r="FE33" s="142"/>
      <c r="FF33" s="142"/>
      <c r="FG33" s="142"/>
      <c r="FH33" s="142"/>
      <c r="FI33" s="142"/>
      <c r="FJ33" s="142"/>
      <c r="FK33" s="142"/>
      <c r="FL33" s="142"/>
      <c r="FM33" s="142"/>
      <c r="FN33" s="142"/>
      <c r="FO33" s="142"/>
      <c r="FP33" s="142"/>
      <c r="FQ33" s="142"/>
      <c r="FR33" s="142"/>
      <c r="FS33" s="142"/>
      <c r="FT33" s="142"/>
      <c r="FU33" s="142"/>
      <c r="FV33" s="142"/>
      <c r="FW33" s="142"/>
      <c r="FX33" s="142"/>
      <c r="FY33" s="142"/>
      <c r="FZ33" s="142"/>
      <c r="GA33" s="142"/>
      <c r="GB33" s="142"/>
      <c r="GC33" s="142"/>
      <c r="GD33" s="142"/>
      <c r="GE33" s="142"/>
      <c r="GF33" s="142"/>
      <c r="GG33" s="142"/>
      <c r="GH33" s="142"/>
      <c r="GI33" s="142"/>
      <c r="GJ33" s="142"/>
      <c r="GK33" s="142"/>
      <c r="GL33" s="142"/>
      <c r="GM33" s="142"/>
      <c r="GN33" s="142"/>
      <c r="GO33" s="142"/>
      <c r="GP33" s="142"/>
      <c r="GQ33" s="142"/>
      <c r="GR33" s="142"/>
      <c r="GS33" s="142"/>
      <c r="GT33" s="142"/>
      <c r="GU33" s="142"/>
      <c r="GV33" s="142"/>
      <c r="GW33" s="142"/>
      <c r="GX33" s="142"/>
      <c r="GY33" s="142"/>
      <c r="GZ33" s="142"/>
      <c r="HA33" s="142"/>
      <c r="HB33" s="142"/>
      <c r="HC33" s="142"/>
      <c r="HD33" s="142"/>
      <c r="HE33" s="142"/>
      <c r="HF33" s="142"/>
      <c r="HG33" s="142"/>
      <c r="HH33" s="142"/>
      <c r="HI33" s="142"/>
      <c r="HJ33" s="142"/>
      <c r="HK33" s="142"/>
      <c r="HL33" s="142"/>
      <c r="HM33" s="142"/>
      <c r="HN33" s="142"/>
      <c r="HO33" s="142"/>
      <c r="HP33" s="142"/>
      <c r="HQ33" s="142"/>
      <c r="HR33" s="142"/>
      <c r="HS33" s="142"/>
      <c r="HT33" s="142"/>
      <c r="HU33" s="142"/>
      <c r="HV33" s="142"/>
      <c r="HW33" s="142"/>
      <c r="HX33" s="142"/>
      <c r="HY33" s="142"/>
      <c r="HZ33" s="142"/>
      <c r="IA33" s="142"/>
      <c r="IB33" s="142"/>
      <c r="IC33" s="142"/>
      <c r="ID33" s="142"/>
      <c r="IE33" s="142"/>
      <c r="IF33" s="142"/>
      <c r="IG33" s="142"/>
      <c r="IH33" s="142"/>
      <c r="II33" s="142"/>
      <c r="IJ33" s="142"/>
      <c r="IK33" s="142"/>
      <c r="IL33" s="142"/>
      <c r="IM33" s="142"/>
      <c r="IN33" s="142"/>
      <c r="IO33" s="142"/>
      <c r="IP33" s="142"/>
      <c r="IQ33" s="142"/>
      <c r="IR33" s="142"/>
      <c r="IS33" s="142"/>
      <c r="IT33" s="142"/>
      <c r="IU33" s="142"/>
      <c r="IV33" s="142"/>
      <c r="IW33" s="142"/>
      <c r="IX33" s="142"/>
      <c r="IY33" s="142"/>
      <c r="IZ33" s="142"/>
      <c r="JA33" s="142"/>
      <c r="JB33" s="142"/>
    </row>
    <row r="34" spans="1:262" ht="18" x14ac:dyDescent="0.15">
      <c r="A34" s="234" t="s">
        <v>97</v>
      </c>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row>
    <row r="35" spans="1:262" ht="84" customHeight="1" x14ac:dyDescent="0.15">
      <c r="A35" s="236"/>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row>
    <row r="36" spans="1:262" ht="15" customHeight="1" x14ac:dyDescent="0.15">
      <c r="A36" s="103"/>
      <c r="B36" s="41"/>
      <c r="C36" s="41"/>
      <c r="D36" s="41"/>
      <c r="E36" s="171"/>
      <c r="F36" s="41"/>
      <c r="G36" s="172"/>
      <c r="H36" s="41"/>
      <c r="I36" s="41"/>
      <c r="J36" s="41"/>
      <c r="K36" s="41"/>
      <c r="L36" s="41"/>
      <c r="M36" s="41"/>
      <c r="N36" s="41"/>
      <c r="O36" s="41"/>
      <c r="P36" s="41"/>
      <c r="Q36" s="41"/>
      <c r="R36" s="41"/>
      <c r="S36" s="41"/>
      <c r="T36" s="41"/>
      <c r="U36" s="41"/>
      <c r="V36" s="41"/>
      <c r="W36" s="41"/>
      <c r="X36" s="41"/>
      <c r="Y36" s="41"/>
      <c r="Z36" s="41"/>
      <c r="AA36" s="41"/>
      <c r="AB36" s="41"/>
      <c r="AC36" s="238"/>
      <c r="AD36" s="238"/>
    </row>
    <row r="38" spans="1:262" ht="15" customHeight="1" x14ac:dyDescent="0.15">
      <c r="J38" s="239"/>
      <c r="K38" s="239"/>
      <c r="L38" s="239"/>
      <c r="M38" s="239"/>
      <c r="N38" s="239"/>
      <c r="O38" s="239"/>
      <c r="P38" s="239"/>
      <c r="Q38" s="185"/>
      <c r="R38" s="239"/>
      <c r="S38" s="239"/>
      <c r="T38" s="239"/>
      <c r="U38" s="239"/>
      <c r="V38" s="228"/>
      <c r="W38" s="228"/>
      <c r="X38" s="228"/>
      <c r="Y38" s="239"/>
      <c r="Z38" s="239"/>
    </row>
  </sheetData>
  <sheetProtection formatCells="0" formatColumns="0" formatRows="0" insertColumns="0" insertRows="0" insertHyperlinks="0" deleteColumns="0" deleteRows="0" sort="0" autoFilter="0" pivotTables="0"/>
  <mergeCells count="53">
    <mergeCell ref="A1:AD1"/>
    <mergeCell ref="A2:AD2"/>
    <mergeCell ref="A3:AD3"/>
    <mergeCell ref="A4:AD4"/>
    <mergeCell ref="A5:AD5"/>
    <mergeCell ref="B6:E6"/>
    <mergeCell ref="U6:AC6"/>
    <mergeCell ref="A7:B7"/>
    <mergeCell ref="C7:F7"/>
    <mergeCell ref="H7:L7"/>
    <mergeCell ref="Q7:W7"/>
    <mergeCell ref="A8:B8"/>
    <mergeCell ref="C8:F8"/>
    <mergeCell ref="H8:L8"/>
    <mergeCell ref="Q8:W8"/>
    <mergeCell ref="H9:L9"/>
    <mergeCell ref="Q10:S10"/>
    <mergeCell ref="B12:AD12"/>
    <mergeCell ref="B13:AD13"/>
    <mergeCell ref="V14:AD14"/>
    <mergeCell ref="V15:X15"/>
    <mergeCell ref="Y15:AB15"/>
    <mergeCell ref="AC15:AD15"/>
    <mergeCell ref="B14:E15"/>
    <mergeCell ref="F14:U15"/>
    <mergeCell ref="H17:P17"/>
    <mergeCell ref="Q17:S17"/>
    <mergeCell ref="T17:U17"/>
    <mergeCell ref="AC17:AD17"/>
    <mergeCell ref="B30:C30"/>
    <mergeCell ref="B17:B18"/>
    <mergeCell ref="C17:C18"/>
    <mergeCell ref="D17:D18"/>
    <mergeCell ref="E17:E18"/>
    <mergeCell ref="F17:F18"/>
    <mergeCell ref="G17:G18"/>
    <mergeCell ref="A34:AD34"/>
    <mergeCell ref="A35:AD35"/>
    <mergeCell ref="AC36:AD36"/>
    <mergeCell ref="J38:P38"/>
    <mergeCell ref="R38:U38"/>
    <mergeCell ref="V38:X38"/>
    <mergeCell ref="Y38:Z38"/>
    <mergeCell ref="Q32:Q33"/>
    <mergeCell ref="AB32:AB33"/>
    <mergeCell ref="AC32:AC33"/>
    <mergeCell ref="AD32:AD33"/>
    <mergeCell ref="B32:C33"/>
    <mergeCell ref="V32:W33"/>
    <mergeCell ref="X32:Y33"/>
    <mergeCell ref="S32:U33"/>
    <mergeCell ref="H32:J33"/>
    <mergeCell ref="K32:P33"/>
  </mergeCells>
  <printOptions horizontalCentered="1"/>
  <pageMargins left="0.35433070866141703" right="0.15748031496063" top="0.55118110236220497" bottom="0.74803149606299202" header="0.15748031496063" footer="0.31496062992126"/>
  <pageSetup paperSize="121" scale="38" fitToHeight="0" orientation="landscape" r:id="rId1"/>
  <headerFooter differentOddEven="1" differentFirst="1">
    <oddFooter>&amp;C&amp;"Helvetica,Regular"&amp;12&amp;K000000&amp;P</oddFooter>
  </headerFooter>
  <ignoredErrors>
    <ignoredError sqref="N30 J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X30"/>
  <sheetViews>
    <sheetView showGridLines="0" topLeftCell="D11" zoomScale="85" zoomScaleNormal="85" zoomScaleSheetLayoutView="130" zoomScalePageLayoutView="85" workbookViewId="0">
      <selection activeCell="N31" sqref="N31"/>
    </sheetView>
  </sheetViews>
  <sheetFormatPr baseColWidth="10" defaultColWidth="10.83203125" defaultRowHeight="15" customHeight="1" x14ac:dyDescent="0.15"/>
  <cols>
    <col min="1" max="1" width="4.5" style="53" customWidth="1"/>
    <col min="2" max="2" width="10.5" style="53" customWidth="1"/>
    <col min="3" max="3" width="27.5" style="53" customWidth="1"/>
    <col min="4" max="4" width="19.6640625" style="53" customWidth="1"/>
    <col min="5" max="5" width="11.33203125" style="53" customWidth="1"/>
    <col min="6" max="6" width="10.83203125" style="53" customWidth="1"/>
    <col min="7" max="10" width="14" style="53" hidden="1" customWidth="1"/>
    <col min="11" max="11" width="10.83203125" style="53" customWidth="1"/>
    <col min="12" max="12" width="8.6640625" style="53" customWidth="1"/>
    <col min="13" max="13" width="8" style="76" customWidth="1"/>
    <col min="14" max="14" width="9.5" style="53" customWidth="1"/>
    <col min="15" max="15" width="8" style="76" customWidth="1"/>
    <col min="16" max="16" width="5.83203125" style="53" customWidth="1"/>
    <col min="17" max="17" width="8" style="76" customWidth="1"/>
    <col min="18" max="18" width="7.5" style="53" customWidth="1"/>
    <col min="19" max="19" width="8" style="76" customWidth="1"/>
    <col min="20" max="20" width="12.1640625" style="53" customWidth="1"/>
    <col min="21" max="21" width="5.33203125" style="53" customWidth="1"/>
    <col min="22" max="28" width="4" style="53" customWidth="1"/>
    <col min="29" max="29" width="14.83203125" style="53" customWidth="1"/>
    <col min="30" max="30" width="12.33203125" style="53" customWidth="1"/>
    <col min="31" max="31" width="19.5" style="53" customWidth="1"/>
    <col min="32" max="32" width="12.5" style="53" customWidth="1"/>
    <col min="33" max="33" width="11.6640625" style="53" customWidth="1"/>
    <col min="34" max="34" width="29.6640625" style="53" customWidth="1"/>
    <col min="35" max="35" width="22.5" style="53" customWidth="1"/>
    <col min="36" max="36" width="12.1640625" style="53" customWidth="1"/>
    <col min="37" max="37" width="3.83203125" style="53" customWidth="1"/>
    <col min="38" max="268" width="10.83203125" style="53" customWidth="1"/>
    <col min="269" max="16384" width="10.83203125" style="7"/>
  </cols>
  <sheetData>
    <row r="1" spans="1:284" ht="20.25" customHeight="1" x14ac:dyDescent="0.2">
      <c r="A1" s="305"/>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row>
    <row r="2" spans="1:284" ht="30" customHeight="1" x14ac:dyDescent="0.25">
      <c r="A2" s="278" t="s">
        <v>0</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row>
    <row r="3" spans="1:284" ht="25.5" customHeight="1" x14ac:dyDescent="0.25">
      <c r="A3" s="278"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row>
    <row r="4" spans="1:284" ht="28.5" customHeight="1" x14ac:dyDescent="0.25">
      <c r="A4" s="279" t="s">
        <v>2</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row>
    <row r="5" spans="1:284" ht="33" customHeight="1" x14ac:dyDescent="0.25">
      <c r="A5" s="279" t="s">
        <v>3</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row>
    <row r="6" spans="1:284" ht="33" customHeight="1" x14ac:dyDescent="0.25">
      <c r="A6" s="77"/>
      <c r="B6" s="273"/>
      <c r="C6" s="273"/>
      <c r="D6" s="273"/>
      <c r="E6" s="273"/>
      <c r="F6" s="78"/>
      <c r="G6" s="78"/>
      <c r="H6" s="78"/>
      <c r="I6" s="78"/>
      <c r="J6" s="78"/>
      <c r="K6" s="78"/>
      <c r="L6" s="78"/>
      <c r="M6" s="104"/>
      <c r="N6" s="78"/>
      <c r="O6" s="104"/>
      <c r="P6" s="78"/>
      <c r="Q6" s="104"/>
      <c r="R6" s="78"/>
      <c r="S6" s="104"/>
      <c r="T6" s="114"/>
      <c r="U6" s="78"/>
      <c r="V6" s="78"/>
      <c r="W6" s="78"/>
      <c r="X6" s="78"/>
      <c r="Y6" s="78"/>
      <c r="Z6" s="78"/>
      <c r="AA6" s="78"/>
      <c r="AB6" s="78"/>
      <c r="AC6" s="78"/>
      <c r="AD6" s="114"/>
      <c r="AE6" s="114"/>
      <c r="AF6" s="114"/>
      <c r="AG6" s="114"/>
      <c r="AH6" s="114"/>
      <c r="AI6" s="114"/>
      <c r="AJ6" s="136"/>
    </row>
    <row r="7" spans="1:284" ht="24" customHeight="1" x14ac:dyDescent="0.25">
      <c r="A7" s="77"/>
      <c r="B7" s="297" t="s">
        <v>4</v>
      </c>
      <c r="C7" s="298"/>
      <c r="D7" s="79"/>
      <c r="E7" s="299" t="str">
        <f>+IG_2019_P1!C7</f>
        <v>Nuevo León</v>
      </c>
      <c r="F7" s="300"/>
      <c r="G7" s="300"/>
      <c r="H7" s="300"/>
      <c r="I7" s="300"/>
      <c r="J7" s="300"/>
      <c r="K7" s="300"/>
      <c r="L7" s="300"/>
      <c r="M7" s="300"/>
      <c r="N7" s="300"/>
      <c r="O7" s="300"/>
      <c r="P7" s="300"/>
      <c r="Q7" s="300"/>
      <c r="R7" s="300"/>
      <c r="S7" s="300"/>
      <c r="T7" s="301"/>
      <c r="U7" s="115"/>
      <c r="V7" s="115"/>
      <c r="W7" s="115"/>
      <c r="X7" s="115"/>
      <c r="Y7" s="115"/>
      <c r="Z7" s="115"/>
      <c r="AA7" s="115"/>
      <c r="AB7" s="115"/>
      <c r="AC7" s="115"/>
      <c r="AD7" s="115"/>
      <c r="AE7" s="115"/>
      <c r="AF7" s="115"/>
      <c r="AG7" s="116"/>
      <c r="AH7" s="116"/>
      <c r="AI7" s="116"/>
      <c r="AJ7" s="137"/>
    </row>
    <row r="8" spans="1:284" ht="24" customHeight="1" x14ac:dyDescent="0.25">
      <c r="A8" s="77"/>
      <c r="B8" s="297" t="s">
        <v>8</v>
      </c>
      <c r="C8" s="302"/>
      <c r="D8" s="79"/>
      <c r="E8" s="303" t="str">
        <f>+IG_2019_P1!C8</f>
        <v>junio</v>
      </c>
      <c r="F8" s="304"/>
      <c r="G8" s="304"/>
      <c r="H8" s="304"/>
      <c r="I8" s="304"/>
      <c r="J8" s="304"/>
      <c r="K8" s="304"/>
      <c r="L8" s="304"/>
      <c r="M8" s="304"/>
      <c r="N8" s="304"/>
      <c r="O8" s="304"/>
      <c r="P8" s="304"/>
      <c r="Q8" s="304"/>
      <c r="R8" s="304"/>
      <c r="S8" s="304"/>
      <c r="T8" s="304"/>
      <c r="U8" s="116"/>
      <c r="V8" s="116"/>
      <c r="W8" s="116"/>
      <c r="X8" s="116"/>
      <c r="Y8" s="116"/>
      <c r="Z8" s="116"/>
      <c r="AA8" s="116"/>
      <c r="AB8" s="116"/>
      <c r="AC8" s="116"/>
      <c r="AD8" s="116"/>
      <c r="AE8" s="116"/>
      <c r="AF8" s="116"/>
      <c r="AG8" s="116"/>
      <c r="AH8" s="116"/>
      <c r="AI8" s="116"/>
      <c r="AJ8" s="137"/>
    </row>
    <row r="9" spans="1:284" ht="75.75" customHeight="1" x14ac:dyDescent="0.25">
      <c r="A9" s="77"/>
      <c r="B9" s="80"/>
      <c r="C9" s="80"/>
      <c r="D9" s="80"/>
      <c r="E9" s="80"/>
      <c r="F9" s="80"/>
      <c r="G9" s="80"/>
      <c r="H9" s="80"/>
      <c r="I9" s="80"/>
      <c r="J9" s="80"/>
      <c r="K9" s="80"/>
      <c r="L9" s="80"/>
      <c r="M9" s="105"/>
      <c r="N9" s="80"/>
      <c r="O9" s="105"/>
      <c r="P9" s="80"/>
      <c r="Q9" s="105"/>
      <c r="R9" s="80"/>
      <c r="S9" s="105"/>
      <c r="T9" s="117"/>
      <c r="U9" s="80"/>
      <c r="V9" s="80"/>
      <c r="W9" s="80"/>
      <c r="X9" s="80"/>
      <c r="Y9" s="80"/>
      <c r="Z9" s="80"/>
      <c r="AA9" s="80"/>
      <c r="AB9" s="80"/>
      <c r="AC9" s="80"/>
      <c r="AD9" s="117"/>
      <c r="AE9" s="117"/>
      <c r="AF9" s="117"/>
      <c r="AG9" s="117"/>
      <c r="AH9" s="117"/>
      <c r="AI9" s="117"/>
      <c r="AJ9" s="116"/>
    </row>
    <row r="10" spans="1:284" ht="53.25" customHeight="1" x14ac:dyDescent="0.15">
      <c r="A10" s="81"/>
      <c r="B10" s="252" t="s">
        <v>20</v>
      </c>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row>
    <row r="11" spans="1:284" ht="39.75" customHeight="1" x14ac:dyDescent="0.15">
      <c r="A11" s="81"/>
      <c r="B11" s="252" t="s">
        <v>98</v>
      </c>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row>
    <row r="12" spans="1:284" ht="31.5" customHeight="1" x14ac:dyDescent="0.15">
      <c r="A12" s="82"/>
      <c r="B12" s="9"/>
      <c r="C12" s="9"/>
      <c r="D12" s="9"/>
      <c r="E12" s="9"/>
      <c r="F12" s="9"/>
      <c r="G12" s="9"/>
      <c r="H12" s="9"/>
      <c r="I12" s="9"/>
      <c r="J12" s="9"/>
      <c r="K12" s="290" t="s">
        <v>99</v>
      </c>
      <c r="L12" s="291"/>
      <c r="M12" s="291"/>
      <c r="N12" s="291"/>
      <c r="O12" s="291"/>
      <c r="P12" s="291"/>
      <c r="Q12" s="291"/>
      <c r="R12" s="291"/>
      <c r="S12" s="292"/>
      <c r="T12" s="293" t="s">
        <v>100</v>
      </c>
      <c r="U12" s="293"/>
      <c r="V12" s="293"/>
      <c r="W12" s="293"/>
      <c r="X12" s="293"/>
      <c r="Y12" s="293"/>
      <c r="Z12" s="293"/>
      <c r="AA12" s="293"/>
      <c r="AB12" s="293"/>
      <c r="AC12" s="293"/>
      <c r="AD12" s="294" t="s">
        <v>101</v>
      </c>
      <c r="AE12" s="295"/>
      <c r="AF12" s="296" t="s">
        <v>102</v>
      </c>
      <c r="AG12" s="296"/>
      <c r="AH12" s="296"/>
      <c r="AI12" s="296"/>
      <c r="AJ12" s="296"/>
    </row>
    <row r="13" spans="1:284" s="73" customFormat="1" ht="44" x14ac:dyDescent="0.15">
      <c r="A13" s="83"/>
      <c r="B13" s="84" t="s">
        <v>28</v>
      </c>
      <c r="C13" s="84" t="s">
        <v>29</v>
      </c>
      <c r="D13" s="84" t="s">
        <v>30</v>
      </c>
      <c r="E13" s="84" t="s">
        <v>103</v>
      </c>
      <c r="F13" s="84" t="s">
        <v>104</v>
      </c>
      <c r="G13" s="84" t="s">
        <v>105</v>
      </c>
      <c r="H13" s="84" t="s">
        <v>106</v>
      </c>
      <c r="I13" s="84" t="s">
        <v>107</v>
      </c>
      <c r="J13" s="84" t="s">
        <v>108</v>
      </c>
      <c r="K13" s="84" t="s">
        <v>109</v>
      </c>
      <c r="L13" s="84" t="s">
        <v>110</v>
      </c>
      <c r="M13" s="106" t="s">
        <v>111</v>
      </c>
      <c r="N13" s="84" t="s">
        <v>112</v>
      </c>
      <c r="O13" s="106" t="s">
        <v>111</v>
      </c>
      <c r="P13" s="84" t="s">
        <v>113</v>
      </c>
      <c r="Q13" s="106" t="s">
        <v>111</v>
      </c>
      <c r="R13" s="84" t="s">
        <v>114</v>
      </c>
      <c r="S13" s="106" t="s">
        <v>111</v>
      </c>
      <c r="T13" s="84" t="s">
        <v>115</v>
      </c>
      <c r="U13" s="84" t="s">
        <v>110</v>
      </c>
      <c r="V13" s="106" t="s">
        <v>111</v>
      </c>
      <c r="W13" s="84" t="s">
        <v>112</v>
      </c>
      <c r="X13" s="106" t="s">
        <v>111</v>
      </c>
      <c r="Y13" s="84" t="s">
        <v>113</v>
      </c>
      <c r="Z13" s="106" t="s">
        <v>111</v>
      </c>
      <c r="AA13" s="84" t="s">
        <v>114</v>
      </c>
      <c r="AB13" s="106" t="s">
        <v>111</v>
      </c>
      <c r="AC13" s="84" t="s">
        <v>116</v>
      </c>
      <c r="AD13" s="130" t="s">
        <v>117</v>
      </c>
      <c r="AE13" s="131" t="s">
        <v>118</v>
      </c>
      <c r="AF13" s="84" t="s">
        <v>119</v>
      </c>
      <c r="AG13" s="84" t="s">
        <v>111</v>
      </c>
      <c r="AH13" s="84" t="s">
        <v>120</v>
      </c>
      <c r="AI13" s="84" t="s">
        <v>121</v>
      </c>
      <c r="AJ13" s="84" t="s">
        <v>122</v>
      </c>
    </row>
    <row r="14" spans="1:284" s="53" customFormat="1" ht="15.75" customHeight="1" x14ac:dyDescent="0.15">
      <c r="A14" s="85">
        <v>1</v>
      </c>
      <c r="B14" s="86" t="str">
        <f>IG_2019_P1!B19</f>
        <v>UMM-0</v>
      </c>
      <c r="C14" s="87" t="str">
        <f>IG_2019_P1!C19</f>
        <v>3D3KS28T09G513374</v>
      </c>
      <c r="D14" s="87" t="str">
        <f>IG_2019_P1!D19</f>
        <v>NLSSA014505</v>
      </c>
      <c r="E14" s="88">
        <v>22</v>
      </c>
      <c r="F14" s="89">
        <f>IG_2019_P1!U19</f>
        <v>21</v>
      </c>
      <c r="G14" s="90" t="str">
        <f>CONCATENATE(D14&amp;"Médico")</f>
        <v>NLSSA014505Médico</v>
      </c>
      <c r="H14" s="91" t="str">
        <f>CONCATENATE(D14&amp;"Enfermera")</f>
        <v>NLSSA014505Enfermera</v>
      </c>
      <c r="I14" s="91" t="str">
        <f>CONCATENATE(D14&amp;"Promotor")</f>
        <v>NLSSA014505Promotor</v>
      </c>
      <c r="J14" s="91" t="str">
        <f>CONCATENATE(D14&amp;"Odontólogo")</f>
        <v>NLSSA014505Odontólogo</v>
      </c>
      <c r="K14" s="107">
        <v>0</v>
      </c>
      <c r="L14" s="108">
        <f>VLOOKUP(G14,IG_PLANT_CAP!$D:$AI,10,0)</f>
        <v>0</v>
      </c>
      <c r="M14" s="109">
        <f>VLOOKUP(G14,IG_PLANT_CAP!$D:$AI,9,0)</f>
        <v>0</v>
      </c>
      <c r="N14" s="108">
        <f>VLOOKUP(H14,IG_PLANT_CAP!$D:$AI,10,0)</f>
        <v>0</v>
      </c>
      <c r="O14" s="109">
        <f>VLOOKUP(H14,IG_PLANT_CAP!$D:$AI,9,0)</f>
        <v>0</v>
      </c>
      <c r="P14" s="108">
        <f>VLOOKUP(I14,IG_PLANT_CAP!$D:$AI,10,0)</f>
        <v>0</v>
      </c>
      <c r="Q14" s="109">
        <f>VLOOKUP(I14,IG_PLANT_CAP!$D:$AI,9,0)</f>
        <v>0</v>
      </c>
      <c r="R14" s="118"/>
      <c r="S14" s="119"/>
      <c r="T14" s="120">
        <v>1</v>
      </c>
      <c r="U14" s="121">
        <v>1</v>
      </c>
      <c r="V14" s="122">
        <v>8</v>
      </c>
      <c r="W14" s="121">
        <v>1</v>
      </c>
      <c r="X14" s="122">
        <v>8</v>
      </c>
      <c r="Y14" s="121">
        <v>1</v>
      </c>
      <c r="Z14" s="122">
        <v>8</v>
      </c>
      <c r="AA14" s="108"/>
      <c r="AB14" s="108"/>
      <c r="AC14" s="134" t="s">
        <v>313</v>
      </c>
      <c r="AD14" s="132">
        <f>E14-(F14+K14+T14)</f>
        <v>0</v>
      </c>
      <c r="AE14" s="124"/>
      <c r="AF14" s="133">
        <v>0</v>
      </c>
      <c r="AG14" s="122"/>
      <c r="AH14" s="122"/>
      <c r="AI14" s="122"/>
      <c r="AJ14" s="138">
        <f>IF(AF14&gt;0,1,0)</f>
        <v>0</v>
      </c>
      <c r="JI14" s="7"/>
      <c r="JJ14" s="7"/>
      <c r="JK14" s="7"/>
      <c r="JL14" s="7"/>
      <c r="JM14" s="7"/>
      <c r="JN14" s="7"/>
      <c r="JO14" s="7"/>
      <c r="JP14" s="7"/>
      <c r="JQ14" s="7"/>
      <c r="JR14" s="7"/>
      <c r="JS14" s="7"/>
      <c r="JT14" s="7"/>
      <c r="JU14" s="7"/>
      <c r="JV14" s="7"/>
      <c r="JW14" s="7"/>
      <c r="JX14" s="7"/>
    </row>
    <row r="15" spans="1:284" s="53" customFormat="1" ht="15.75" customHeight="1" x14ac:dyDescent="0.15">
      <c r="A15" s="85">
        <v>2</v>
      </c>
      <c r="B15" s="86" t="str">
        <f>IG_2019_P1!B20</f>
        <v>UMM-0</v>
      </c>
      <c r="C15" s="87" t="str">
        <f>IG_2019_P1!C20</f>
        <v>3D3KS28TX9G513446</v>
      </c>
      <c r="D15" s="87" t="str">
        <f>IG_2019_P1!D20</f>
        <v>NLSSA014592</v>
      </c>
      <c r="E15" s="88">
        <v>22</v>
      </c>
      <c r="F15" s="89">
        <f>IG_2019_P1!U20</f>
        <v>16</v>
      </c>
      <c r="G15" s="90" t="str">
        <f t="shared" ref="G15:G24" si="0">CONCATENATE(D15&amp;"Médico")</f>
        <v>NLSSA014592Médico</v>
      </c>
      <c r="H15" s="91" t="str">
        <f t="shared" ref="H15:H24" si="1">CONCATENATE(D15&amp;"Enfermera")</f>
        <v>NLSSA014592Enfermera</v>
      </c>
      <c r="I15" s="91" t="str">
        <f t="shared" ref="I15:I24" si="2">CONCATENATE(D15&amp;"Promotor")</f>
        <v>NLSSA014592Promotor</v>
      </c>
      <c r="J15" s="91" t="str">
        <f t="shared" ref="J15:J24" si="3">CONCATENATE(D15&amp;"Odontólogo")</f>
        <v>NLSSA014592Odontólogo</v>
      </c>
      <c r="K15" s="107">
        <v>0</v>
      </c>
      <c r="L15" s="108">
        <f>VLOOKUP(G15,IG_PLANT_CAP!$D:$AI,10,0)</f>
        <v>0</v>
      </c>
      <c r="M15" s="109">
        <f>VLOOKUP(G15,IG_PLANT_CAP!$D:$AI,9,0)</f>
        <v>0</v>
      </c>
      <c r="N15" s="108">
        <f>VLOOKUP(H15,IG_PLANT_CAP!$D:$AI,10,0)</f>
        <v>0</v>
      </c>
      <c r="O15" s="109">
        <f>VLOOKUP(H15,IG_PLANT_CAP!$D:$AI,9,0)</f>
        <v>0</v>
      </c>
      <c r="P15" s="108">
        <f>VLOOKUP(I15,IG_PLANT_CAP!$D:$AI,10,0)</f>
        <v>0</v>
      </c>
      <c r="Q15" s="109">
        <f>VLOOKUP(I15,IG_PLANT_CAP!$D:$AI,9,0)</f>
        <v>0</v>
      </c>
      <c r="R15" s="108"/>
      <c r="S15" s="123"/>
      <c r="T15" s="120">
        <v>6</v>
      </c>
      <c r="U15" s="121">
        <v>1</v>
      </c>
      <c r="V15" s="122" t="s">
        <v>315</v>
      </c>
      <c r="W15" s="121">
        <v>1</v>
      </c>
      <c r="X15" s="122" t="s">
        <v>315</v>
      </c>
      <c r="Y15" s="121">
        <v>1</v>
      </c>
      <c r="Z15" s="122" t="s">
        <v>315</v>
      </c>
      <c r="AA15" s="108"/>
      <c r="AB15" s="108"/>
      <c r="AC15" s="122" t="s">
        <v>316</v>
      </c>
      <c r="AD15" s="132">
        <f t="shared" ref="AD15:AD24" si="4">E15-(F15+K15+T15)</f>
        <v>0</v>
      </c>
      <c r="AE15" s="124"/>
      <c r="AF15" s="133">
        <v>0</v>
      </c>
      <c r="AG15" s="122"/>
      <c r="AH15" s="122"/>
      <c r="AI15" s="122"/>
      <c r="AJ15" s="138">
        <f t="shared" ref="AJ15:AJ24" si="5">IF(AF15&gt;0,1,0)</f>
        <v>0</v>
      </c>
      <c r="JI15" s="7"/>
      <c r="JJ15" s="7"/>
      <c r="JK15" s="7"/>
      <c r="JL15" s="7"/>
      <c r="JM15" s="7"/>
      <c r="JN15" s="7"/>
      <c r="JO15" s="7"/>
      <c r="JP15" s="7"/>
      <c r="JQ15" s="7"/>
      <c r="JR15" s="7"/>
      <c r="JS15" s="7"/>
      <c r="JT15" s="7"/>
      <c r="JU15" s="7"/>
      <c r="JV15" s="7"/>
      <c r="JW15" s="7"/>
      <c r="JX15" s="7"/>
    </row>
    <row r="16" spans="1:284" s="53" customFormat="1" ht="15.75" customHeight="1" x14ac:dyDescent="0.15">
      <c r="A16" s="85">
        <v>3</v>
      </c>
      <c r="B16" s="86" t="str">
        <f>IG_2019_P1!B21</f>
        <v>UMM-0</v>
      </c>
      <c r="C16" s="87" t="str">
        <f>IG_2019_P1!C21</f>
        <v>3D3KS28T99G513597</v>
      </c>
      <c r="D16" s="87" t="str">
        <f>IG_2019_P1!D21</f>
        <v>NLSSA014563</v>
      </c>
      <c r="E16" s="88">
        <v>22</v>
      </c>
      <c r="F16" s="89">
        <f>IG_2019_P1!U21</f>
        <v>17</v>
      </c>
      <c r="G16" s="90" t="str">
        <f t="shared" si="0"/>
        <v>NLSSA014563Médico</v>
      </c>
      <c r="H16" s="91" t="str">
        <f t="shared" si="1"/>
        <v>NLSSA014563Enfermera</v>
      </c>
      <c r="I16" s="91" t="str">
        <f t="shared" si="2"/>
        <v>NLSSA014563Promotor</v>
      </c>
      <c r="J16" s="91" t="str">
        <f t="shared" si="3"/>
        <v>NLSSA014563Odontólogo</v>
      </c>
      <c r="K16" s="107">
        <v>0</v>
      </c>
      <c r="L16" s="108">
        <f>VLOOKUP(G16,IG_PLANT_CAP!$D:$AI,10,0)</f>
        <v>0</v>
      </c>
      <c r="M16" s="109">
        <f>VLOOKUP(G16,IG_PLANT_CAP!$D:$AI,9,0)</f>
        <v>0</v>
      </c>
      <c r="N16" s="108">
        <f>VLOOKUP(H16,IG_PLANT_CAP!$D:$AI,10,0)</f>
        <v>0</v>
      </c>
      <c r="O16" s="109">
        <f>VLOOKUP(H16,IG_PLANT_CAP!$D:$AI,9,0)</f>
        <v>0</v>
      </c>
      <c r="P16" s="108">
        <f>VLOOKUP(I16,IG_PLANT_CAP!$D:$AI,10,0)</f>
        <v>0</v>
      </c>
      <c r="Q16" s="109">
        <f>VLOOKUP(I16,IG_PLANT_CAP!$D:$AI,9,0)</f>
        <v>0</v>
      </c>
      <c r="R16" s="108"/>
      <c r="S16" s="123"/>
      <c r="T16" s="120">
        <v>5</v>
      </c>
      <c r="U16" s="121">
        <v>1</v>
      </c>
      <c r="V16" s="122" t="s">
        <v>319</v>
      </c>
      <c r="W16" s="121">
        <v>1</v>
      </c>
      <c r="X16" s="122" t="s">
        <v>319</v>
      </c>
      <c r="Y16" s="121">
        <v>1</v>
      </c>
      <c r="Z16" s="122" t="s">
        <v>319</v>
      </c>
      <c r="AA16" s="108"/>
      <c r="AB16" s="108"/>
      <c r="AC16" s="134" t="s">
        <v>320</v>
      </c>
      <c r="AD16" s="132">
        <f t="shared" si="4"/>
        <v>0</v>
      </c>
      <c r="AE16" s="124"/>
      <c r="AF16" s="133">
        <v>0</v>
      </c>
      <c r="AG16" s="122"/>
      <c r="AH16" s="122"/>
      <c r="AI16" s="122"/>
      <c r="AJ16" s="138">
        <f t="shared" si="5"/>
        <v>0</v>
      </c>
      <c r="JI16" s="7"/>
      <c r="JJ16" s="7"/>
      <c r="JK16" s="7"/>
      <c r="JL16" s="7"/>
      <c r="JM16" s="7"/>
      <c r="JN16" s="7"/>
      <c r="JO16" s="7"/>
      <c r="JP16" s="7"/>
      <c r="JQ16" s="7"/>
      <c r="JR16" s="7"/>
      <c r="JS16" s="7"/>
      <c r="JT16" s="7"/>
      <c r="JU16" s="7"/>
      <c r="JV16" s="7"/>
      <c r="JW16" s="7"/>
      <c r="JX16" s="7"/>
    </row>
    <row r="17" spans="1:284" s="53" customFormat="1" ht="15.75" customHeight="1" x14ac:dyDescent="0.15">
      <c r="A17" s="85">
        <v>4</v>
      </c>
      <c r="B17" s="86" t="str">
        <f>IG_2019_P1!B22</f>
        <v>UMM-0</v>
      </c>
      <c r="C17" s="87" t="str">
        <f>IG_2019_P1!C22</f>
        <v>3C6UR5DJ3MG546159</v>
      </c>
      <c r="D17" s="87" t="str">
        <f>IG_2019_P1!D22</f>
        <v>NLSSA005195</v>
      </c>
      <c r="E17" s="88">
        <v>16</v>
      </c>
      <c r="F17" s="89">
        <f>IG_2019_P1!U22</f>
        <v>14</v>
      </c>
      <c r="G17" s="90" t="str">
        <f t="shared" si="0"/>
        <v>NLSSA005195Médico</v>
      </c>
      <c r="H17" s="91" t="str">
        <f t="shared" si="1"/>
        <v>NLSSA005195Enfermera</v>
      </c>
      <c r="I17" s="91" t="str">
        <f t="shared" si="2"/>
        <v>NLSSA005195Promotor</v>
      </c>
      <c r="J17" s="91" t="str">
        <f t="shared" si="3"/>
        <v>NLSSA005195Odontólogo</v>
      </c>
      <c r="K17" s="107">
        <v>0</v>
      </c>
      <c r="L17" s="108">
        <f>VLOOKUP(G17,IG_PLANT_CAP!$D:$AI,10,0)</f>
        <v>0</v>
      </c>
      <c r="M17" s="109">
        <f>VLOOKUP(G17,IG_PLANT_CAP!$D:$AI,9,0)</f>
        <v>0</v>
      </c>
      <c r="N17" s="108">
        <f>VLOOKUP(H17,IG_PLANT_CAP!$D:$AI,10,0)</f>
        <v>0</v>
      </c>
      <c r="O17" s="109">
        <f>VLOOKUP(H17,IG_PLANT_CAP!$D:$AI,9,0)</f>
        <v>0</v>
      </c>
      <c r="P17" s="108">
        <f>VLOOKUP(I17,IG_PLANT_CAP!$D:$AI,10,0)</f>
        <v>0</v>
      </c>
      <c r="Q17" s="109">
        <f>VLOOKUP(I17,IG_PLANT_CAP!$D:$AI,9,0)</f>
        <v>0</v>
      </c>
      <c r="R17" s="108"/>
      <c r="S17" s="123"/>
      <c r="T17" s="120">
        <v>2</v>
      </c>
      <c r="U17" s="121">
        <v>1</v>
      </c>
      <c r="V17" s="134" t="s">
        <v>308</v>
      </c>
      <c r="W17" s="121">
        <v>1</v>
      </c>
      <c r="X17" s="134" t="s">
        <v>308</v>
      </c>
      <c r="Y17" s="121">
        <v>1</v>
      </c>
      <c r="Z17" s="134" t="s">
        <v>308</v>
      </c>
      <c r="AA17" s="108"/>
      <c r="AB17" s="108"/>
      <c r="AC17" s="134" t="s">
        <v>310</v>
      </c>
      <c r="AD17" s="132">
        <f t="shared" si="4"/>
        <v>0</v>
      </c>
      <c r="AE17" s="134"/>
      <c r="AF17" s="133">
        <v>0</v>
      </c>
      <c r="AG17" s="134"/>
      <c r="AH17" s="122"/>
      <c r="AI17" s="122"/>
      <c r="AJ17" s="138">
        <f t="shared" si="5"/>
        <v>0</v>
      </c>
      <c r="JI17" s="7"/>
      <c r="JJ17" s="7"/>
      <c r="JK17" s="7"/>
      <c r="JL17" s="7"/>
      <c r="JM17" s="7"/>
      <c r="JN17" s="7"/>
      <c r="JO17" s="7"/>
      <c r="JP17" s="7"/>
      <c r="JQ17" s="7"/>
      <c r="JR17" s="7"/>
      <c r="JS17" s="7"/>
      <c r="JT17" s="7"/>
      <c r="JU17" s="7"/>
      <c r="JV17" s="7"/>
      <c r="JW17" s="7"/>
      <c r="JX17" s="7"/>
    </row>
    <row r="18" spans="1:284" s="53" customFormat="1" ht="15.75" customHeight="1" x14ac:dyDescent="0.15">
      <c r="A18" s="85">
        <v>5</v>
      </c>
      <c r="B18" s="86" t="str">
        <f>IG_2019_P1!B23</f>
        <v>UMM-0</v>
      </c>
      <c r="C18" s="87" t="str">
        <f>IG_2019_P1!C23</f>
        <v>3C6UR5DJ8MG546125</v>
      </c>
      <c r="D18" s="87" t="str">
        <f>IG_2019_P1!D23</f>
        <v>NLSSA005212</v>
      </c>
      <c r="E18" s="88">
        <v>22</v>
      </c>
      <c r="F18" s="89">
        <f>IG_2019_P1!U23</f>
        <v>13</v>
      </c>
      <c r="G18" s="90" t="str">
        <f t="shared" si="0"/>
        <v>NLSSA005212Médico</v>
      </c>
      <c r="H18" s="91" t="str">
        <f t="shared" si="1"/>
        <v>NLSSA005212Enfermera</v>
      </c>
      <c r="I18" s="91" t="str">
        <f t="shared" si="2"/>
        <v>NLSSA005212Promotor</v>
      </c>
      <c r="J18" s="91" t="str">
        <f t="shared" si="3"/>
        <v>NLSSA005212Odontólogo</v>
      </c>
      <c r="K18" s="107">
        <v>0</v>
      </c>
      <c r="L18" s="108">
        <f>VLOOKUP(G18,IG_PLANT_CAP!$D:$AI,10,0)</f>
        <v>0</v>
      </c>
      <c r="M18" s="109">
        <f>VLOOKUP(G18,IG_PLANT_CAP!$D:$AI,9,0)</f>
        <v>0</v>
      </c>
      <c r="N18" s="108">
        <f>VLOOKUP(H18,IG_PLANT_CAP!$D:$AI,10,0)</f>
        <v>0</v>
      </c>
      <c r="O18" s="109">
        <f>VLOOKUP(H18,IG_PLANT_CAP!$D:$AI,9,0)</f>
        <v>0</v>
      </c>
      <c r="P18" s="108">
        <f>VLOOKUP(I18,IG_PLANT_CAP!$D:$AI,10,0)</f>
        <v>0</v>
      </c>
      <c r="Q18" s="109">
        <f>VLOOKUP(I18,IG_PLANT_CAP!$D:$AI,9,0)</f>
        <v>0</v>
      </c>
      <c r="R18" s="108"/>
      <c r="S18" s="123"/>
      <c r="T18" s="120">
        <v>9</v>
      </c>
      <c r="U18" s="121">
        <v>1</v>
      </c>
      <c r="V18" s="124" t="s">
        <v>307</v>
      </c>
      <c r="W18" s="121">
        <v>1</v>
      </c>
      <c r="X18" s="124" t="s">
        <v>307</v>
      </c>
      <c r="Y18" s="121">
        <v>1</v>
      </c>
      <c r="Z18" s="124" t="s">
        <v>307</v>
      </c>
      <c r="AA18" s="108"/>
      <c r="AB18" s="108"/>
      <c r="AC18" s="134" t="s">
        <v>309</v>
      </c>
      <c r="AD18" s="132">
        <f t="shared" si="4"/>
        <v>0</v>
      </c>
      <c r="AE18" s="134"/>
      <c r="AF18" s="133">
        <v>0</v>
      </c>
      <c r="AG18" s="122"/>
      <c r="AH18" s="122"/>
      <c r="AI18" s="122"/>
      <c r="AJ18" s="138">
        <f t="shared" si="5"/>
        <v>0</v>
      </c>
      <c r="JI18" s="7"/>
      <c r="JJ18" s="7"/>
      <c r="JK18" s="7"/>
      <c r="JL18" s="7"/>
      <c r="JM18" s="7"/>
      <c r="JN18" s="7"/>
      <c r="JO18" s="7"/>
      <c r="JP18" s="7"/>
      <c r="JQ18" s="7"/>
      <c r="JR18" s="7"/>
      <c r="JS18" s="7"/>
      <c r="JT18" s="7"/>
      <c r="JU18" s="7"/>
      <c r="JV18" s="7"/>
      <c r="JW18" s="7"/>
      <c r="JX18" s="7"/>
    </row>
    <row r="19" spans="1:284" s="53" customFormat="1" ht="15.75" customHeight="1" x14ac:dyDescent="0.15">
      <c r="A19" s="92">
        <v>6</v>
      </c>
      <c r="B19" s="86" t="str">
        <f>IG_2019_P1!B24</f>
        <v>UMM-0</v>
      </c>
      <c r="C19" s="87" t="str">
        <f>IG_2019_P1!C24</f>
        <v>3C6UR5DJ7MG546052</v>
      </c>
      <c r="D19" s="87" t="str">
        <f>IG_2019_P1!D24</f>
        <v>NLSSA005171</v>
      </c>
      <c r="E19" s="88">
        <v>22</v>
      </c>
      <c r="F19" s="89">
        <f>IG_2019_P1!U24</f>
        <v>22</v>
      </c>
      <c r="G19" s="90" t="str">
        <f t="shared" si="0"/>
        <v>NLSSA005171Médico</v>
      </c>
      <c r="H19" s="91" t="str">
        <f t="shared" si="1"/>
        <v>NLSSA005171Enfermera</v>
      </c>
      <c r="I19" s="91" t="str">
        <f t="shared" si="2"/>
        <v>NLSSA005171Promotor</v>
      </c>
      <c r="J19" s="91" t="str">
        <f t="shared" si="3"/>
        <v>NLSSA005171Odontólogo</v>
      </c>
      <c r="K19" s="107">
        <v>0</v>
      </c>
      <c r="L19" s="108">
        <f>VLOOKUP(G19,IG_PLANT_CAP!$D:$AI,10,0)</f>
        <v>0</v>
      </c>
      <c r="M19" s="109">
        <f>VLOOKUP(G19,IG_PLANT_CAP!$D:$AI,9,0)</f>
        <v>0</v>
      </c>
      <c r="N19" s="108">
        <f>VLOOKUP(H19,IG_PLANT_CAP!$D:$AI,10,0)</f>
        <v>0</v>
      </c>
      <c r="O19" s="109">
        <f>VLOOKUP(H19,IG_PLANT_CAP!$D:$AI,9,0)</f>
        <v>0</v>
      </c>
      <c r="P19" s="108">
        <f>VLOOKUP(I19,IG_PLANT_CAP!$D:$AI,10,0)</f>
        <v>0</v>
      </c>
      <c r="Q19" s="109">
        <f>VLOOKUP(I19,IG_PLANT_CAP!$D:$AI,9,0)</f>
        <v>0</v>
      </c>
      <c r="R19" s="108"/>
      <c r="S19" s="123"/>
      <c r="T19" s="120">
        <v>0</v>
      </c>
      <c r="U19" s="121">
        <v>0</v>
      </c>
      <c r="V19" s="122" t="s">
        <v>123</v>
      </c>
      <c r="W19" s="121">
        <v>0</v>
      </c>
      <c r="X19" s="122"/>
      <c r="Y19" s="121">
        <v>0</v>
      </c>
      <c r="Z19" s="122"/>
      <c r="AA19" s="108"/>
      <c r="AB19" s="108"/>
      <c r="AC19" s="134"/>
      <c r="AD19" s="132">
        <f t="shared" si="4"/>
        <v>0</v>
      </c>
      <c r="AE19" s="124"/>
      <c r="AF19" s="133">
        <v>0</v>
      </c>
      <c r="AG19" s="122"/>
      <c r="AH19" s="122"/>
      <c r="AI19" s="122"/>
      <c r="AJ19" s="138">
        <f t="shared" si="5"/>
        <v>0</v>
      </c>
      <c r="JI19" s="7"/>
      <c r="JJ19" s="7"/>
      <c r="JK19" s="7"/>
      <c r="JL19" s="7"/>
      <c r="JM19" s="7"/>
      <c r="JN19" s="7"/>
      <c r="JO19" s="7"/>
      <c r="JP19" s="7"/>
      <c r="JQ19" s="7"/>
      <c r="JR19" s="7"/>
      <c r="JS19" s="7"/>
      <c r="JT19" s="7"/>
      <c r="JU19" s="7"/>
      <c r="JV19" s="7"/>
      <c r="JW19" s="7"/>
      <c r="JX19" s="7"/>
    </row>
    <row r="20" spans="1:284" s="53" customFormat="1" ht="15.75" customHeight="1" x14ac:dyDescent="0.15">
      <c r="A20" s="92">
        <v>7</v>
      </c>
      <c r="B20" s="86" t="str">
        <f>IG_2019_P1!B25</f>
        <v>UMM-0</v>
      </c>
      <c r="C20" s="87" t="str">
        <f>IG_2019_P1!C25</f>
        <v>3C6UR5DJ7MG546083</v>
      </c>
      <c r="D20" s="87" t="str">
        <f>IG_2019_P1!D25</f>
        <v>NLSSA005166</v>
      </c>
      <c r="E20" s="88">
        <v>22</v>
      </c>
      <c r="F20" s="89">
        <f>IG_2019_P1!U25</f>
        <v>11</v>
      </c>
      <c r="G20" s="90" t="str">
        <f t="shared" si="0"/>
        <v>NLSSA005166Médico</v>
      </c>
      <c r="H20" s="91" t="str">
        <f t="shared" si="1"/>
        <v>NLSSA005166Enfermera</v>
      </c>
      <c r="I20" s="91" t="str">
        <f t="shared" si="2"/>
        <v>NLSSA005166Promotor</v>
      </c>
      <c r="J20" s="91" t="str">
        <f t="shared" si="3"/>
        <v>NLSSA005166Odontólogo</v>
      </c>
      <c r="K20" s="107">
        <v>0</v>
      </c>
      <c r="L20" s="108">
        <f>VLOOKUP(G20,IG_PLANT_CAP!$D:$AI,10,0)</f>
        <v>0</v>
      </c>
      <c r="M20" s="109">
        <f>VLOOKUP(G20,IG_PLANT_CAP!$D:$AI,9,0)</f>
        <v>0</v>
      </c>
      <c r="N20" s="108">
        <f>VLOOKUP(H20,IG_PLANT_CAP!$D:$AI,10,0)</f>
        <v>0</v>
      </c>
      <c r="O20" s="109">
        <f>VLOOKUP(H20,IG_PLANT_CAP!$D:$AI,9,0)</f>
        <v>0</v>
      </c>
      <c r="P20" s="108">
        <f>VLOOKUP(I20,IG_PLANT_CAP!$D:$AI,10,0)</f>
        <v>0</v>
      </c>
      <c r="Q20" s="109">
        <f>VLOOKUP(I20,IG_PLANT_CAP!$D:$AI,9,0)</f>
        <v>0</v>
      </c>
      <c r="R20" s="108"/>
      <c r="S20" s="123"/>
      <c r="T20" s="120">
        <v>11</v>
      </c>
      <c r="U20" s="121">
        <v>1</v>
      </c>
      <c r="V20" s="122" t="s">
        <v>311</v>
      </c>
      <c r="W20" s="121">
        <v>1</v>
      </c>
      <c r="X20" s="122" t="s">
        <v>311</v>
      </c>
      <c r="Y20" s="121">
        <v>1</v>
      </c>
      <c r="Z20" s="122" t="s">
        <v>311</v>
      </c>
      <c r="AA20" s="108"/>
      <c r="AB20" s="108"/>
      <c r="AC20" s="134" t="s">
        <v>312</v>
      </c>
      <c r="AD20" s="132">
        <f t="shared" si="4"/>
        <v>0</v>
      </c>
      <c r="AE20" s="124"/>
      <c r="AF20" s="133">
        <v>0</v>
      </c>
      <c r="AG20" s="122"/>
      <c r="AH20" s="122"/>
      <c r="AI20" s="122"/>
      <c r="AJ20" s="138">
        <f t="shared" si="5"/>
        <v>0</v>
      </c>
      <c r="JI20" s="7"/>
      <c r="JJ20" s="7"/>
      <c r="JK20" s="7"/>
      <c r="JL20" s="7"/>
      <c r="JM20" s="7"/>
      <c r="JN20" s="7"/>
      <c r="JO20" s="7"/>
      <c r="JP20" s="7"/>
      <c r="JQ20" s="7"/>
      <c r="JR20" s="7"/>
      <c r="JS20" s="7"/>
      <c r="JT20" s="7"/>
      <c r="JU20" s="7"/>
      <c r="JV20" s="7"/>
      <c r="JW20" s="7"/>
      <c r="JX20" s="7"/>
    </row>
    <row r="21" spans="1:284" s="53" customFormat="1" ht="15.75" customHeight="1" x14ac:dyDescent="0.15">
      <c r="A21" s="92">
        <v>8</v>
      </c>
      <c r="B21" s="86" t="str">
        <f>IG_2019_P1!B26</f>
        <v>UMM-0</v>
      </c>
      <c r="C21" s="87" t="str">
        <f>IG_2019_P1!C26</f>
        <v>3C6UR5DJ4MG546137</v>
      </c>
      <c r="D21" s="87" t="str">
        <f>IG_2019_P1!D26</f>
        <v>NLSSA005200</v>
      </c>
      <c r="E21" s="88">
        <v>22</v>
      </c>
      <c r="F21" s="89">
        <f>IG_2019_P1!U26</f>
        <v>0</v>
      </c>
      <c r="G21" s="90" t="str">
        <f t="shared" si="0"/>
        <v>NLSSA005200Médico</v>
      </c>
      <c r="H21" s="91" t="str">
        <f t="shared" si="1"/>
        <v>NLSSA005200Enfermera</v>
      </c>
      <c r="I21" s="91" t="str">
        <f t="shared" si="2"/>
        <v>NLSSA005200Promotor</v>
      </c>
      <c r="J21" s="91" t="str">
        <f t="shared" si="3"/>
        <v>NLSSA005200Odontólogo</v>
      </c>
      <c r="K21" s="107">
        <v>0</v>
      </c>
      <c r="L21" s="108">
        <f>VLOOKUP(G21,IG_PLANT_CAP!$D:$AI,10,0)</f>
        <v>0</v>
      </c>
      <c r="M21" s="109">
        <f>VLOOKUP(G21,IG_PLANT_CAP!$D:$AI,9,0)</f>
        <v>0</v>
      </c>
      <c r="N21" s="108">
        <f>VLOOKUP(H21,IG_PLANT_CAP!$D:$AI,10,0)</f>
        <v>0</v>
      </c>
      <c r="O21" s="109">
        <f>VLOOKUP(H21,IG_PLANT_CAP!$D:$AI,9,0)</f>
        <v>0</v>
      </c>
      <c r="P21" s="108">
        <f>VLOOKUP(I21,IG_PLANT_CAP!$D:$AI,10,0)</f>
        <v>0</v>
      </c>
      <c r="Q21" s="109">
        <f>VLOOKUP(I21,IG_PLANT_CAP!$D:$AI,9,0)</f>
        <v>0</v>
      </c>
      <c r="R21" s="108"/>
      <c r="S21" s="123"/>
      <c r="T21" s="120">
        <v>0</v>
      </c>
      <c r="U21" s="121">
        <v>0</v>
      </c>
      <c r="V21" s="124" t="s">
        <v>123</v>
      </c>
      <c r="W21" s="121">
        <v>0</v>
      </c>
      <c r="X21" s="124" t="s">
        <v>123</v>
      </c>
      <c r="Y21" s="121">
        <v>0</v>
      </c>
      <c r="Z21" s="124" t="s">
        <v>123</v>
      </c>
      <c r="AA21" s="108"/>
      <c r="AB21" s="108"/>
      <c r="AC21" s="134" t="s">
        <v>300</v>
      </c>
      <c r="AD21" s="132">
        <f t="shared" si="4"/>
        <v>22</v>
      </c>
      <c r="AE21" s="134"/>
      <c r="AF21" s="133">
        <v>0</v>
      </c>
      <c r="AG21" s="122"/>
      <c r="AH21" s="122"/>
      <c r="AI21" s="122"/>
      <c r="AJ21" s="138">
        <f t="shared" si="5"/>
        <v>0</v>
      </c>
      <c r="JI21" s="7"/>
      <c r="JJ21" s="7"/>
      <c r="JK21" s="7"/>
      <c r="JL21" s="7"/>
      <c r="JM21" s="7"/>
      <c r="JN21" s="7"/>
      <c r="JO21" s="7"/>
      <c r="JP21" s="7"/>
      <c r="JQ21" s="7"/>
      <c r="JR21" s="7"/>
      <c r="JS21" s="7"/>
      <c r="JT21" s="7"/>
      <c r="JU21" s="7"/>
      <c r="JV21" s="7"/>
      <c r="JW21" s="7"/>
      <c r="JX21" s="7"/>
    </row>
    <row r="22" spans="1:284" s="53" customFormat="1" ht="15.75" customHeight="1" x14ac:dyDescent="0.15">
      <c r="A22" s="92">
        <v>9</v>
      </c>
      <c r="B22" s="86" t="str">
        <f>IG_2019_P1!B27</f>
        <v>UMM-0</v>
      </c>
      <c r="C22" s="87" t="str">
        <f>IG_2019_P1!C27</f>
        <v>3C6UR5DJ4MG546039</v>
      </c>
      <c r="D22" s="87" t="str">
        <f>IG_2019_P1!D27</f>
        <v>NLSSA005154</v>
      </c>
      <c r="E22" s="88">
        <v>22</v>
      </c>
      <c r="F22" s="89">
        <f>IG_2019_P1!U27</f>
        <v>14</v>
      </c>
      <c r="G22" s="90" t="str">
        <f t="shared" si="0"/>
        <v>NLSSA005154Médico</v>
      </c>
      <c r="H22" s="91" t="str">
        <f t="shared" si="1"/>
        <v>NLSSA005154Enfermera</v>
      </c>
      <c r="I22" s="91" t="str">
        <f t="shared" si="2"/>
        <v>NLSSA005154Promotor</v>
      </c>
      <c r="J22" s="91" t="str">
        <f t="shared" si="3"/>
        <v>NLSSA005154Odontólogo</v>
      </c>
      <c r="K22" s="107">
        <v>0</v>
      </c>
      <c r="L22" s="108">
        <f>VLOOKUP(G22,IG_PLANT_CAP!$D:$AI,10,0)</f>
        <v>0</v>
      </c>
      <c r="M22" s="109">
        <f>VLOOKUP(G22,IG_PLANT_CAP!$D:$AI,9,0)</f>
        <v>0</v>
      </c>
      <c r="N22" s="108">
        <f>VLOOKUP(H22,IG_PLANT_CAP!$D:$AI,10,0)</f>
        <v>0</v>
      </c>
      <c r="O22" s="109">
        <f>VLOOKUP(H22,IG_PLANT_CAP!$D:$AI,9,0)</f>
        <v>0</v>
      </c>
      <c r="P22" s="108">
        <f>VLOOKUP(I22,IG_PLANT_CAP!$D:$AI,10,0)</f>
        <v>0</v>
      </c>
      <c r="Q22" s="109">
        <f>VLOOKUP(I22,IG_PLANT_CAP!$D:$AI,9,0)</f>
        <v>0</v>
      </c>
      <c r="R22" s="108"/>
      <c r="S22" s="123"/>
      <c r="T22" s="120">
        <v>8</v>
      </c>
      <c r="U22" s="121">
        <v>1</v>
      </c>
      <c r="V22" s="122" t="s">
        <v>305</v>
      </c>
      <c r="W22" s="121">
        <v>1</v>
      </c>
      <c r="X22" s="122" t="s">
        <v>305</v>
      </c>
      <c r="Y22" s="121">
        <v>1</v>
      </c>
      <c r="Z22" s="122" t="s">
        <v>305</v>
      </c>
      <c r="AA22" s="108"/>
      <c r="AB22" s="108"/>
      <c r="AC22" s="134" t="s">
        <v>306</v>
      </c>
      <c r="AD22" s="132">
        <f t="shared" si="4"/>
        <v>0</v>
      </c>
      <c r="AE22" s="134"/>
      <c r="AF22" s="133">
        <v>0</v>
      </c>
      <c r="AG22" s="122"/>
      <c r="AH22" s="122"/>
      <c r="AI22" s="122"/>
      <c r="AJ22" s="138">
        <f t="shared" si="5"/>
        <v>0</v>
      </c>
      <c r="JI22" s="7"/>
      <c r="JJ22" s="7"/>
      <c r="JK22" s="7"/>
      <c r="JL22" s="7"/>
      <c r="JM22" s="7"/>
      <c r="JN22" s="7"/>
      <c r="JO22" s="7"/>
      <c r="JP22" s="7"/>
      <c r="JQ22" s="7"/>
      <c r="JR22" s="7"/>
      <c r="JS22" s="7"/>
      <c r="JT22" s="7"/>
      <c r="JU22" s="7"/>
      <c r="JV22" s="7"/>
      <c r="JW22" s="7"/>
      <c r="JX22" s="7"/>
    </row>
    <row r="23" spans="1:284" s="53" customFormat="1" ht="15.75" customHeight="1" x14ac:dyDescent="0.15">
      <c r="A23" s="92">
        <v>10</v>
      </c>
      <c r="B23" s="86" t="str">
        <f>IG_2019_P1!B28</f>
        <v>UMM-0</v>
      </c>
      <c r="C23" s="87" t="str">
        <f>IG_2019_P1!C28</f>
        <v>3C6UR5DJ8MG546156</v>
      </c>
      <c r="D23" s="87" t="str">
        <f>IG_2019_P1!D28</f>
        <v>NLSSA005183</v>
      </c>
      <c r="E23" s="88">
        <v>22</v>
      </c>
      <c r="F23" s="89">
        <f>IG_2019_P1!U28</f>
        <v>10</v>
      </c>
      <c r="G23" s="90" t="str">
        <f t="shared" si="0"/>
        <v>NLSSA005183Médico</v>
      </c>
      <c r="H23" s="91" t="str">
        <f t="shared" si="1"/>
        <v>NLSSA005183Enfermera</v>
      </c>
      <c r="I23" s="91" t="str">
        <f t="shared" si="2"/>
        <v>NLSSA005183Promotor</v>
      </c>
      <c r="J23" s="91" t="str">
        <f t="shared" si="3"/>
        <v>NLSSA005183Odontólogo</v>
      </c>
      <c r="K23" s="107">
        <v>0</v>
      </c>
      <c r="L23" s="108">
        <f>VLOOKUP(G23,IG_PLANT_CAP!$D:$AI,10,0)</f>
        <v>0</v>
      </c>
      <c r="M23" s="109">
        <f>VLOOKUP(G23,IG_PLANT_CAP!$D:$AI,9,0)</f>
        <v>0</v>
      </c>
      <c r="N23" s="108">
        <f>VLOOKUP(H23,IG_PLANT_CAP!$D:$AI,10,0)</f>
        <v>0</v>
      </c>
      <c r="O23" s="109">
        <f>VLOOKUP(H23,IG_PLANT_CAP!$D:$AI,9,0)</f>
        <v>0</v>
      </c>
      <c r="P23" s="108">
        <f>VLOOKUP(I23,IG_PLANT_CAP!$D:$AI,10,0)</f>
        <v>0</v>
      </c>
      <c r="Q23" s="109">
        <f>VLOOKUP(I23,IG_PLANT_CAP!$D:$AI,9,0)</f>
        <v>0</v>
      </c>
      <c r="R23" s="108"/>
      <c r="S23" s="123"/>
      <c r="T23" s="120">
        <v>12</v>
      </c>
      <c r="U23" s="121">
        <v>1</v>
      </c>
      <c r="V23" s="122" t="s">
        <v>317</v>
      </c>
      <c r="W23" s="121">
        <v>1</v>
      </c>
      <c r="X23" s="122" t="s">
        <v>317</v>
      </c>
      <c r="Y23" s="121">
        <v>1</v>
      </c>
      <c r="Z23" s="122" t="s">
        <v>317</v>
      </c>
      <c r="AA23" s="108"/>
      <c r="AB23" s="108"/>
      <c r="AC23" s="134" t="s">
        <v>318</v>
      </c>
      <c r="AD23" s="132">
        <f t="shared" si="4"/>
        <v>0</v>
      </c>
      <c r="AE23" s="124"/>
      <c r="AF23" s="133">
        <v>0</v>
      </c>
      <c r="AG23" s="122"/>
      <c r="AH23" s="122"/>
      <c r="AI23" s="122"/>
      <c r="AJ23" s="138">
        <f t="shared" si="5"/>
        <v>0</v>
      </c>
      <c r="JI23" s="7"/>
      <c r="JJ23" s="7"/>
      <c r="JK23" s="7"/>
      <c r="JL23" s="7"/>
      <c r="JM23" s="7"/>
      <c r="JN23" s="7"/>
      <c r="JO23" s="7"/>
      <c r="JP23" s="7"/>
      <c r="JQ23" s="7"/>
      <c r="JR23" s="7"/>
      <c r="JS23" s="7"/>
      <c r="JT23" s="7"/>
      <c r="JU23" s="7"/>
      <c r="JV23" s="7"/>
      <c r="JW23" s="7"/>
      <c r="JX23" s="7"/>
    </row>
    <row r="24" spans="1:284" s="53" customFormat="1" ht="15.75" customHeight="1" x14ac:dyDescent="0.15">
      <c r="A24" s="92">
        <v>11</v>
      </c>
      <c r="B24" s="86" t="str">
        <f>IG_2019_P1!B29</f>
        <v>UMM-2</v>
      </c>
      <c r="C24" s="87" t="str">
        <f>IG_2019_P1!C29</f>
        <v>3D6WN56T09G519501</v>
      </c>
      <c r="D24" s="87" t="str">
        <f>IG_2019_P1!D29</f>
        <v>NLSSA014720</v>
      </c>
      <c r="E24" s="88">
        <v>22</v>
      </c>
      <c r="F24" s="89">
        <f>IG_2019_P1!U29</f>
        <v>9</v>
      </c>
      <c r="G24" s="90" t="str">
        <f t="shared" si="0"/>
        <v>NLSSA014720Médico</v>
      </c>
      <c r="H24" s="91" t="str">
        <f t="shared" si="1"/>
        <v>NLSSA014720Enfermera</v>
      </c>
      <c r="I24" s="91" t="str">
        <f t="shared" si="2"/>
        <v>NLSSA014720Promotor</v>
      </c>
      <c r="J24" s="91" t="str">
        <f t="shared" si="3"/>
        <v>NLSSA014720Odontólogo</v>
      </c>
      <c r="K24" s="107">
        <v>0</v>
      </c>
      <c r="L24" s="108">
        <f>VLOOKUP(G24,IG_PLANT_CAP!$D:$AI,10,0)</f>
        <v>0</v>
      </c>
      <c r="M24" s="109">
        <f>VLOOKUP(G24,IG_PLANT_CAP!$D:$AI,9,0)</f>
        <v>0</v>
      </c>
      <c r="N24" s="108">
        <f>VLOOKUP(H24,IG_PLANT_CAP!$D:$AI,10,0)</f>
        <v>0</v>
      </c>
      <c r="O24" s="109">
        <f>VLOOKUP(H24,IG_PLANT_CAP!$D:$AI,9,0)</f>
        <v>0</v>
      </c>
      <c r="P24" s="108">
        <f>VLOOKUP(I24,IG_PLANT_CAP!$D:$AI,10,0)</f>
        <v>0</v>
      </c>
      <c r="Q24" s="109">
        <f>VLOOKUP(I24,IG_PLANT_CAP!$D:$AI,9,0)</f>
        <v>0</v>
      </c>
      <c r="R24" s="108">
        <f>VLOOKUP(J24,IG_PLANT_CAP!$D:$AI,10,0)</f>
        <v>0</v>
      </c>
      <c r="S24" s="109">
        <f>VLOOKUP(J24,IG_PLANT_CAP!$D:$AI,9,0)</f>
        <v>0</v>
      </c>
      <c r="T24" s="120">
        <v>13</v>
      </c>
      <c r="U24" s="121">
        <v>0</v>
      </c>
      <c r="V24" s="122" t="s">
        <v>123</v>
      </c>
      <c r="W24" s="121">
        <v>1</v>
      </c>
      <c r="X24" s="122" t="s">
        <v>321</v>
      </c>
      <c r="Y24" s="121">
        <v>1</v>
      </c>
      <c r="Z24" s="122" t="s">
        <v>321</v>
      </c>
      <c r="AA24" s="121">
        <v>1</v>
      </c>
      <c r="AB24" s="122" t="s">
        <v>321</v>
      </c>
      <c r="AC24" s="122" t="s">
        <v>322</v>
      </c>
      <c r="AD24" s="132">
        <f t="shared" si="4"/>
        <v>0</v>
      </c>
      <c r="AE24" s="134"/>
      <c r="AF24" s="133">
        <v>0</v>
      </c>
      <c r="AG24" s="122"/>
      <c r="AH24" s="122"/>
      <c r="AI24" s="122"/>
      <c r="AJ24" s="138">
        <f t="shared" si="5"/>
        <v>0</v>
      </c>
      <c r="JI24" s="7"/>
      <c r="JJ24" s="7"/>
      <c r="JK24" s="7"/>
      <c r="JL24" s="7"/>
      <c r="JM24" s="7"/>
      <c r="JN24" s="7"/>
      <c r="JO24" s="7"/>
      <c r="JP24" s="7"/>
      <c r="JQ24" s="7"/>
      <c r="JR24" s="7"/>
      <c r="JS24" s="7"/>
      <c r="JT24" s="7"/>
      <c r="JU24" s="7"/>
      <c r="JV24" s="7"/>
      <c r="JW24" s="7"/>
      <c r="JX24" s="7"/>
    </row>
    <row r="25" spans="1:284" ht="15.75" customHeight="1" x14ac:dyDescent="0.15">
      <c r="A25" s="93"/>
      <c r="B25" s="284">
        <f>+A24</f>
        <v>11</v>
      </c>
      <c r="C25" s="285"/>
      <c r="D25" s="94" t="s">
        <v>124</v>
      </c>
      <c r="E25" s="95">
        <f>AVERAGE(E14:E24)</f>
        <v>21.454545454545453</v>
      </c>
      <c r="F25" s="95">
        <f>AVERAGE(F14:F24)</f>
        <v>13.363636363636363</v>
      </c>
      <c r="G25" s="95"/>
      <c r="H25" s="95"/>
      <c r="I25" s="95"/>
      <c r="J25" s="95"/>
      <c r="K25" s="110">
        <f>AVERAGE(K14:K24)</f>
        <v>0</v>
      </c>
      <c r="L25" s="95">
        <f>SUM(L14:L24)</f>
        <v>0</v>
      </c>
      <c r="M25" s="111"/>
      <c r="N25" s="95">
        <f>SUM(N14:N24)</f>
        <v>0</v>
      </c>
      <c r="O25" s="111"/>
      <c r="P25" s="95">
        <f>SUM(P14:P24)</f>
        <v>0</v>
      </c>
      <c r="Q25" s="111"/>
      <c r="R25" s="95">
        <f>SUM(R14:R24)</f>
        <v>0</v>
      </c>
      <c r="S25" s="111"/>
      <c r="T25" s="110">
        <f>AVERAGE(T14:T24)</f>
        <v>6.0909090909090908</v>
      </c>
      <c r="U25" s="95">
        <f>SUM(U14:U24)</f>
        <v>8</v>
      </c>
      <c r="V25" s="101"/>
      <c r="W25" s="95">
        <f>SUM(W14:W24)</f>
        <v>9</v>
      </c>
      <c r="X25" s="101"/>
      <c r="Y25" s="95">
        <f>SUM(Y14:Y24)</f>
        <v>9</v>
      </c>
      <c r="Z25" s="101"/>
      <c r="AA25" s="95">
        <f>SUM(AA14:AA24)</f>
        <v>1</v>
      </c>
      <c r="AB25" s="101"/>
      <c r="AC25" s="101"/>
      <c r="AD25" s="95">
        <f>AVERAGE(AD14:AD24)</f>
        <v>2</v>
      </c>
      <c r="AE25" s="129"/>
      <c r="AF25" s="95">
        <f>AVERAGE(AF14:AF24)</f>
        <v>0</v>
      </c>
      <c r="AG25" s="129"/>
      <c r="AH25" s="129"/>
      <c r="AI25" s="129"/>
      <c r="AJ25" s="95">
        <f>SUM(AJ14:AJ24)</f>
        <v>0</v>
      </c>
    </row>
    <row r="26" spans="1:284" s="74" customFormat="1" ht="15.75" customHeight="1" x14ac:dyDescent="0.15">
      <c r="A26" s="96"/>
      <c r="B26" s="97"/>
      <c r="C26" s="97"/>
      <c r="D26" s="286"/>
      <c r="E26" s="286"/>
      <c r="F26" s="98">
        <f>F25/E25</f>
        <v>0.6228813559322034</v>
      </c>
      <c r="G26" s="98"/>
      <c r="H26" s="98"/>
      <c r="I26" s="98"/>
      <c r="J26" s="98"/>
      <c r="K26" s="98">
        <f>K25/E25</f>
        <v>0</v>
      </c>
      <c r="L26" s="287" t="s">
        <v>125</v>
      </c>
      <c r="M26" s="287"/>
      <c r="N26" s="287"/>
      <c r="O26" s="288">
        <f>L25+N25+P25+R25</f>
        <v>0</v>
      </c>
      <c r="P26" s="288"/>
      <c r="Q26" s="288"/>
      <c r="R26" s="288"/>
      <c r="S26" s="288"/>
      <c r="T26" s="125"/>
      <c r="U26" s="126"/>
      <c r="V26" s="127"/>
      <c r="W26" s="126"/>
      <c r="X26" s="127"/>
      <c r="Y26" s="126"/>
      <c r="Z26" s="127"/>
      <c r="AA26" s="126"/>
      <c r="AB26" s="127"/>
      <c r="AC26" s="127"/>
      <c r="AD26" s="98">
        <f>AD25/E25</f>
        <v>9.3220338983050849E-2</v>
      </c>
      <c r="AE26" s="135"/>
      <c r="AF26" s="98">
        <f>AF25/F25</f>
        <v>0</v>
      </c>
      <c r="AG26" s="135"/>
      <c r="AH26" s="135"/>
      <c r="AI26" s="135"/>
      <c r="AJ26" s="139"/>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40"/>
      <c r="DT26" s="140"/>
      <c r="DU26" s="140"/>
      <c r="DV26" s="140"/>
      <c r="DW26" s="140"/>
      <c r="DX26" s="140"/>
      <c r="DY26" s="140"/>
      <c r="DZ26" s="140"/>
      <c r="EA26" s="140"/>
      <c r="EB26" s="140"/>
      <c r="EC26" s="140"/>
      <c r="ED26" s="140"/>
      <c r="EE26" s="140"/>
      <c r="EF26" s="140"/>
      <c r="EG26" s="140"/>
      <c r="EH26" s="140"/>
      <c r="EI26" s="140"/>
      <c r="EJ26" s="140"/>
      <c r="EK26" s="140"/>
      <c r="EL26" s="140"/>
      <c r="EM26" s="140"/>
      <c r="EN26" s="140"/>
      <c r="EO26" s="140"/>
      <c r="EP26" s="140"/>
      <c r="EQ26" s="140"/>
      <c r="ER26" s="140"/>
      <c r="ES26" s="140"/>
      <c r="ET26" s="140"/>
      <c r="EU26" s="140"/>
      <c r="EV26" s="140"/>
      <c r="EW26" s="140"/>
      <c r="EX26" s="140"/>
      <c r="EY26" s="140"/>
      <c r="EZ26" s="140"/>
      <c r="FA26" s="140"/>
      <c r="FB26" s="140"/>
      <c r="FC26" s="140"/>
      <c r="FD26" s="140"/>
      <c r="FE26" s="140"/>
      <c r="FF26" s="140"/>
      <c r="FG26" s="140"/>
      <c r="FH26" s="140"/>
      <c r="FI26" s="140"/>
      <c r="FJ26" s="140"/>
      <c r="FK26" s="140"/>
      <c r="FL26" s="140"/>
      <c r="FM26" s="140"/>
      <c r="FN26" s="140"/>
      <c r="FO26" s="140"/>
      <c r="FP26" s="140"/>
      <c r="FQ26" s="140"/>
      <c r="FR26" s="140"/>
      <c r="FS26" s="140"/>
      <c r="FT26" s="140"/>
      <c r="FU26" s="140"/>
      <c r="FV26" s="140"/>
      <c r="FW26" s="140"/>
      <c r="FX26" s="140"/>
      <c r="FY26" s="140"/>
      <c r="FZ26" s="140"/>
      <c r="GA26" s="140"/>
      <c r="GB26" s="140"/>
      <c r="GC26" s="140"/>
      <c r="GD26" s="140"/>
      <c r="GE26" s="140"/>
      <c r="GF26" s="140"/>
      <c r="GG26" s="140"/>
      <c r="GH26" s="140"/>
      <c r="GI26" s="140"/>
      <c r="GJ26" s="140"/>
      <c r="GK26" s="140"/>
      <c r="GL26" s="140"/>
      <c r="GM26" s="140"/>
      <c r="GN26" s="140"/>
      <c r="GO26" s="140"/>
      <c r="GP26" s="140"/>
      <c r="GQ26" s="140"/>
      <c r="GR26" s="140"/>
      <c r="GS26" s="140"/>
      <c r="GT26" s="140"/>
      <c r="GU26" s="140"/>
      <c r="GV26" s="140"/>
      <c r="GW26" s="140"/>
      <c r="GX26" s="140"/>
      <c r="GY26" s="140"/>
      <c r="GZ26" s="140"/>
      <c r="HA26" s="140"/>
      <c r="HB26" s="140"/>
      <c r="HC26" s="140"/>
      <c r="HD26" s="140"/>
      <c r="HE26" s="140"/>
      <c r="HF26" s="140"/>
      <c r="HG26" s="140"/>
      <c r="HH26" s="140"/>
      <c r="HI26" s="140"/>
      <c r="HJ26" s="140"/>
      <c r="HK26" s="140"/>
      <c r="HL26" s="140"/>
      <c r="HM26" s="140"/>
      <c r="HN26" s="140"/>
      <c r="HO26" s="140"/>
      <c r="HP26" s="140"/>
      <c r="HQ26" s="140"/>
      <c r="HR26" s="140"/>
      <c r="HS26" s="140"/>
      <c r="HT26" s="140"/>
      <c r="HU26" s="140"/>
      <c r="HV26" s="140"/>
      <c r="HW26" s="140"/>
      <c r="HX26" s="140"/>
      <c r="HY26" s="140"/>
      <c r="HZ26" s="140"/>
      <c r="IA26" s="140"/>
      <c r="IB26" s="140"/>
      <c r="IC26" s="140"/>
      <c r="ID26" s="140"/>
      <c r="IE26" s="140"/>
      <c r="IF26" s="140"/>
      <c r="IG26" s="140"/>
      <c r="IH26" s="140"/>
      <c r="II26" s="140"/>
      <c r="IJ26" s="140"/>
      <c r="IK26" s="140"/>
      <c r="IL26" s="140"/>
      <c r="IM26" s="140"/>
      <c r="IN26" s="140"/>
      <c r="IO26" s="140"/>
      <c r="IP26" s="140"/>
      <c r="IQ26" s="140"/>
      <c r="IR26" s="140"/>
      <c r="IS26" s="140"/>
      <c r="IT26" s="140"/>
      <c r="IU26" s="140"/>
      <c r="IV26" s="140"/>
      <c r="IW26" s="140"/>
      <c r="IX26" s="140"/>
      <c r="IY26" s="140"/>
      <c r="IZ26" s="140"/>
      <c r="JA26" s="140"/>
      <c r="JB26" s="140"/>
      <c r="JC26" s="140"/>
      <c r="JD26" s="140"/>
      <c r="JE26" s="140"/>
      <c r="JF26" s="140"/>
      <c r="JG26" s="140"/>
      <c r="JH26" s="140"/>
    </row>
    <row r="27" spans="1:284" s="75" customFormat="1" ht="32.25" customHeight="1" x14ac:dyDescent="0.2">
      <c r="A27" s="82"/>
      <c r="B27" s="99"/>
      <c r="C27" s="99"/>
      <c r="D27" s="100"/>
      <c r="E27" s="101"/>
      <c r="F27" s="102" t="s">
        <v>126</v>
      </c>
      <c r="G27" s="102"/>
      <c r="H27" s="102"/>
      <c r="I27" s="102"/>
      <c r="J27" s="102"/>
      <c r="K27" s="102" t="s">
        <v>127</v>
      </c>
      <c r="L27" s="289"/>
      <c r="M27" s="289"/>
      <c r="N27" s="289"/>
      <c r="O27" s="289"/>
      <c r="P27" s="289"/>
      <c r="Q27" s="289"/>
      <c r="R27" s="289"/>
      <c r="S27" s="128"/>
      <c r="T27" s="129"/>
      <c r="U27" s="101"/>
      <c r="V27" s="112"/>
      <c r="W27" s="101"/>
      <c r="X27" s="112"/>
      <c r="Y27" s="101"/>
      <c r="Z27" s="112"/>
      <c r="AA27" s="101"/>
      <c r="AB27" s="112"/>
      <c r="AC27" s="101"/>
      <c r="AD27" s="102" t="s">
        <v>128</v>
      </c>
      <c r="AE27" s="129"/>
      <c r="AF27" s="102" t="s">
        <v>129</v>
      </c>
      <c r="AG27" s="129"/>
      <c r="AH27" s="129"/>
      <c r="AI27" s="129"/>
      <c r="AJ27" s="141"/>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142"/>
      <c r="DW27" s="142"/>
      <c r="DX27" s="142"/>
      <c r="DY27" s="142"/>
      <c r="DZ27" s="142"/>
      <c r="EA27" s="142"/>
      <c r="EB27" s="142"/>
      <c r="EC27" s="142"/>
      <c r="ED27" s="142"/>
      <c r="EE27" s="142"/>
      <c r="EF27" s="142"/>
      <c r="EG27" s="142"/>
      <c r="EH27" s="142"/>
      <c r="EI27" s="142"/>
      <c r="EJ27" s="142"/>
      <c r="EK27" s="142"/>
      <c r="EL27" s="142"/>
      <c r="EM27" s="142"/>
      <c r="EN27" s="142"/>
      <c r="EO27" s="142"/>
      <c r="EP27" s="142"/>
      <c r="EQ27" s="142"/>
      <c r="ER27" s="142"/>
      <c r="ES27" s="142"/>
      <c r="ET27" s="142"/>
      <c r="EU27" s="142"/>
      <c r="EV27" s="142"/>
      <c r="EW27" s="142"/>
      <c r="EX27" s="142"/>
      <c r="EY27" s="142"/>
      <c r="EZ27" s="142"/>
      <c r="FA27" s="142"/>
      <c r="FB27" s="142"/>
      <c r="FC27" s="142"/>
      <c r="FD27" s="142"/>
      <c r="FE27" s="142"/>
      <c r="FF27" s="142"/>
      <c r="FG27" s="142"/>
      <c r="FH27" s="142"/>
      <c r="FI27" s="142"/>
      <c r="FJ27" s="142"/>
      <c r="FK27" s="142"/>
      <c r="FL27" s="142"/>
      <c r="FM27" s="142"/>
      <c r="FN27" s="142"/>
      <c r="FO27" s="142"/>
      <c r="FP27" s="142"/>
      <c r="FQ27" s="142"/>
      <c r="FR27" s="142"/>
      <c r="FS27" s="142"/>
      <c r="FT27" s="142"/>
      <c r="FU27" s="142"/>
      <c r="FV27" s="142"/>
      <c r="FW27" s="142"/>
      <c r="FX27" s="142"/>
      <c r="FY27" s="142"/>
      <c r="FZ27" s="142"/>
      <c r="GA27" s="142"/>
      <c r="GB27" s="142"/>
      <c r="GC27" s="142"/>
      <c r="GD27" s="142"/>
      <c r="GE27" s="142"/>
      <c r="GF27" s="142"/>
      <c r="GG27" s="142"/>
      <c r="GH27" s="142"/>
      <c r="GI27" s="142"/>
      <c r="GJ27" s="142"/>
      <c r="GK27" s="142"/>
      <c r="GL27" s="142"/>
      <c r="GM27" s="142"/>
      <c r="GN27" s="142"/>
      <c r="GO27" s="142"/>
      <c r="GP27" s="142"/>
      <c r="GQ27" s="142"/>
      <c r="GR27" s="142"/>
      <c r="GS27" s="142"/>
      <c r="GT27" s="142"/>
      <c r="GU27" s="142"/>
      <c r="GV27" s="142"/>
      <c r="GW27" s="142"/>
      <c r="GX27" s="142"/>
      <c r="GY27" s="142"/>
      <c r="GZ27" s="142"/>
      <c r="HA27" s="142"/>
      <c r="HB27" s="142"/>
      <c r="HC27" s="142"/>
      <c r="HD27" s="142"/>
      <c r="HE27" s="142"/>
      <c r="HF27" s="142"/>
      <c r="HG27" s="142"/>
      <c r="HH27" s="142"/>
      <c r="HI27" s="142"/>
      <c r="HJ27" s="142"/>
      <c r="HK27" s="142"/>
      <c r="HL27" s="142"/>
      <c r="HM27" s="142"/>
      <c r="HN27" s="142"/>
      <c r="HO27" s="142"/>
      <c r="HP27" s="142"/>
      <c r="HQ27" s="142"/>
      <c r="HR27" s="142"/>
      <c r="HS27" s="142"/>
      <c r="HT27" s="142"/>
      <c r="HU27" s="142"/>
      <c r="HV27" s="142"/>
      <c r="HW27" s="142"/>
      <c r="HX27" s="142"/>
      <c r="HY27" s="142"/>
      <c r="HZ27" s="142"/>
      <c r="IA27" s="142"/>
      <c r="IB27" s="142"/>
      <c r="IC27" s="142"/>
      <c r="ID27" s="142"/>
      <c r="IE27" s="142"/>
      <c r="IF27" s="142"/>
      <c r="IG27" s="142"/>
      <c r="IH27" s="142"/>
      <c r="II27" s="142"/>
      <c r="IJ27" s="142"/>
      <c r="IK27" s="142"/>
      <c r="IL27" s="142"/>
      <c r="IM27" s="142"/>
      <c r="IN27" s="142"/>
      <c r="IO27" s="142"/>
      <c r="IP27" s="142"/>
      <c r="IQ27" s="142"/>
      <c r="IR27" s="142"/>
      <c r="IS27" s="142"/>
      <c r="IT27" s="142"/>
      <c r="IU27" s="142"/>
      <c r="IV27" s="142"/>
      <c r="IW27" s="142"/>
      <c r="IX27" s="142"/>
      <c r="IY27" s="142"/>
      <c r="IZ27" s="142"/>
      <c r="JA27" s="142"/>
      <c r="JB27" s="142"/>
      <c r="JC27" s="142"/>
      <c r="JD27" s="142"/>
      <c r="JE27" s="142"/>
      <c r="JF27" s="142"/>
      <c r="JG27" s="142"/>
      <c r="JH27" s="142"/>
    </row>
    <row r="28" spans="1:284" ht="18" x14ac:dyDescent="0.2">
      <c r="A28" s="66"/>
      <c r="B28" s="282" t="s">
        <v>130</v>
      </c>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row>
    <row r="29" spans="1:284" ht="69.75" customHeight="1" x14ac:dyDescent="0.15">
      <c r="A29" s="103"/>
      <c r="B29" s="283"/>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row>
    <row r="30" spans="1:284" ht="27" customHeight="1" x14ac:dyDescent="0.15">
      <c r="A30" s="103"/>
      <c r="B30" s="41"/>
      <c r="C30" s="41"/>
      <c r="D30" s="41"/>
      <c r="E30" s="41"/>
      <c r="F30" s="41"/>
      <c r="G30" s="41"/>
      <c r="H30" s="41"/>
      <c r="I30" s="41"/>
      <c r="J30" s="41"/>
      <c r="K30" s="41"/>
      <c r="L30" s="41"/>
      <c r="M30" s="113"/>
      <c r="N30" s="41"/>
      <c r="O30" s="113"/>
      <c r="P30" s="41"/>
      <c r="Q30" s="113"/>
      <c r="R30" s="41"/>
      <c r="S30" s="113"/>
      <c r="T30" s="41"/>
      <c r="U30" s="41"/>
      <c r="V30" s="41"/>
      <c r="W30" s="41"/>
      <c r="X30" s="41"/>
      <c r="Y30" s="41"/>
      <c r="Z30" s="41"/>
      <c r="AA30" s="41"/>
      <c r="AB30" s="41"/>
      <c r="AC30" s="41"/>
      <c r="AD30" s="41"/>
      <c r="AE30" s="41"/>
      <c r="AF30" s="41"/>
      <c r="AG30" s="41"/>
      <c r="AH30" s="41"/>
      <c r="AI30" s="41"/>
      <c r="AJ30" s="143"/>
      <c r="AK30" s="144"/>
      <c r="AL30" s="145"/>
    </row>
  </sheetData>
  <sheetProtection formatCells="0" formatColumns="0" formatRows="0" insertColumns="0" insertRows="0" insertHyperlinks="0" deleteColumns="0" deleteRows="0" sort="0" autoFilter="0" pivotTables="0"/>
  <mergeCells count="23">
    <mergeCell ref="A1:AJ1"/>
    <mergeCell ref="A2:AJ2"/>
    <mergeCell ref="A3:AJ3"/>
    <mergeCell ref="A4:AJ4"/>
    <mergeCell ref="A5:AJ5"/>
    <mergeCell ref="B6:E6"/>
    <mergeCell ref="B7:C7"/>
    <mergeCell ref="E7:T7"/>
    <mergeCell ref="B8:C8"/>
    <mergeCell ref="E8:T8"/>
    <mergeCell ref="B10:AJ10"/>
    <mergeCell ref="B11:AJ11"/>
    <mergeCell ref="K12:S12"/>
    <mergeCell ref="T12:AC12"/>
    <mergeCell ref="AD12:AE12"/>
    <mergeCell ref="AF12:AJ12"/>
    <mergeCell ref="B28:AJ28"/>
    <mergeCell ref="B29:AJ29"/>
    <mergeCell ref="B25:C25"/>
    <mergeCell ref="D26:E26"/>
    <mergeCell ref="L26:N26"/>
    <mergeCell ref="O26:S26"/>
    <mergeCell ref="L27:R27"/>
  </mergeCells>
  <printOptions horizontalCentered="1"/>
  <pageMargins left="0.43307086614173201" right="0.23622047244094499" top="0.74803149606299202" bottom="0.74803149606299202" header="0.31496062992126" footer="0.31496062992126"/>
  <pageSetup paperSize="121" scale="38" fitToHeight="0" orientation="landscape" r:id="rId1"/>
  <colBreaks count="1" manualBreakCount="1">
    <brk id="36" max="12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V27"/>
  <sheetViews>
    <sheetView showGridLines="0" topLeftCell="E15" zoomScale="55" zoomScaleNormal="55" zoomScaleSheetLayoutView="55" zoomScalePageLayoutView="55" workbookViewId="0">
      <selection activeCell="G19" sqref="G19"/>
    </sheetView>
  </sheetViews>
  <sheetFormatPr baseColWidth="10" defaultColWidth="10.83203125" defaultRowHeight="14" x14ac:dyDescent="0.15"/>
  <cols>
    <col min="1" max="1" width="9.83203125" style="52" customWidth="1"/>
    <col min="2" max="2" width="54.83203125" style="53" customWidth="1"/>
    <col min="3" max="3" width="39.5" style="53" customWidth="1"/>
    <col min="4" max="4" width="48.83203125" style="53" customWidth="1"/>
    <col min="5" max="5" width="66.6640625" style="53" customWidth="1"/>
    <col min="6" max="6" width="28.33203125" style="53" customWidth="1"/>
    <col min="7" max="7" width="25.83203125" style="53" customWidth="1"/>
    <col min="8" max="8" width="32.5" style="53" customWidth="1"/>
    <col min="9" max="9" width="21.1640625" style="53" customWidth="1"/>
    <col min="10" max="10" width="74.1640625" style="53" customWidth="1"/>
    <col min="11" max="204" width="10.83203125" style="41" customWidth="1"/>
    <col min="205" max="16384" width="10.83203125" style="1"/>
  </cols>
  <sheetData>
    <row r="1" spans="1:204" ht="23" x14ac:dyDescent="0.25">
      <c r="A1" s="278" t="s">
        <v>0</v>
      </c>
      <c r="B1" s="306"/>
      <c r="C1" s="306"/>
      <c r="D1" s="306"/>
      <c r="E1" s="306"/>
      <c r="F1" s="306"/>
      <c r="G1" s="306"/>
      <c r="H1" s="306"/>
      <c r="I1" s="306"/>
      <c r="J1" s="306"/>
    </row>
    <row r="2" spans="1:204" ht="23" x14ac:dyDescent="0.25">
      <c r="A2" s="278" t="s">
        <v>1</v>
      </c>
      <c r="B2" s="306"/>
      <c r="C2" s="306"/>
      <c r="D2" s="306"/>
      <c r="E2" s="306"/>
      <c r="F2" s="306"/>
      <c r="G2" s="306"/>
      <c r="H2" s="306"/>
      <c r="I2" s="306"/>
      <c r="J2" s="306"/>
    </row>
    <row r="3" spans="1:204" ht="25" x14ac:dyDescent="0.25">
      <c r="A3" s="279" t="s">
        <v>2</v>
      </c>
      <c r="B3" s="280"/>
      <c r="C3" s="280"/>
      <c r="D3" s="280"/>
      <c r="E3" s="280"/>
      <c r="F3" s="280"/>
      <c r="G3" s="280"/>
      <c r="H3" s="280"/>
      <c r="I3" s="280"/>
      <c r="J3" s="280"/>
    </row>
    <row r="4" spans="1:204" ht="54.75" customHeight="1" x14ac:dyDescent="0.15">
      <c r="A4" s="322" t="s">
        <v>3</v>
      </c>
      <c r="B4" s="323"/>
      <c r="C4" s="323"/>
      <c r="D4" s="323"/>
      <c r="E4" s="323"/>
      <c r="F4" s="323"/>
      <c r="G4" s="323"/>
      <c r="H4" s="323"/>
      <c r="I4" s="323"/>
      <c r="J4" s="323"/>
    </row>
    <row r="5" spans="1:204" ht="39" customHeight="1" x14ac:dyDescent="0.15">
      <c r="A5" s="252" t="s">
        <v>20</v>
      </c>
      <c r="B5" s="253"/>
      <c r="C5" s="253"/>
      <c r="D5" s="253"/>
      <c r="E5" s="253"/>
      <c r="F5" s="253"/>
      <c r="G5" s="253"/>
      <c r="H5" s="253"/>
      <c r="I5" s="253"/>
      <c r="J5" s="253"/>
    </row>
    <row r="6" spans="1:204" ht="28" x14ac:dyDescent="0.15">
      <c r="A6" s="252" t="s">
        <v>131</v>
      </c>
      <c r="B6" s="253"/>
      <c r="C6" s="253"/>
      <c r="D6" s="253"/>
      <c r="E6" s="253"/>
      <c r="F6" s="253"/>
      <c r="G6" s="253"/>
      <c r="H6" s="253"/>
      <c r="I6" s="253"/>
      <c r="J6" s="253"/>
    </row>
    <row r="7" spans="1:204" x14ac:dyDescent="0.15">
      <c r="A7" s="9"/>
      <c r="B7" s="9"/>
      <c r="C7" s="9"/>
      <c r="D7" s="9"/>
      <c r="E7" s="9"/>
      <c r="F7" s="9"/>
      <c r="G7" s="9"/>
      <c r="H7" s="9"/>
      <c r="I7" s="9"/>
      <c r="J7" s="9"/>
    </row>
    <row r="8" spans="1:204" ht="43.5" customHeight="1" x14ac:dyDescent="0.15">
      <c r="A8" s="1"/>
      <c r="B8" s="54" t="s">
        <v>4</v>
      </c>
      <c r="C8" s="300" t="str">
        <f>+IG_2019_P2!E7</f>
        <v>Nuevo León</v>
      </c>
      <c r="D8" s="300"/>
      <c r="E8" s="9"/>
      <c r="F8" s="9"/>
      <c r="G8" s="9"/>
      <c r="H8" s="9"/>
      <c r="I8" s="67" t="s">
        <v>8</v>
      </c>
      <c r="J8" s="68" t="str">
        <f>+IG_2019_P2!E8</f>
        <v>junio</v>
      </c>
      <c r="K8" s="1"/>
    </row>
    <row r="9" spans="1:204" ht="51" customHeight="1" x14ac:dyDescent="0.15">
      <c r="A9" s="9"/>
      <c r="B9" s="9"/>
      <c r="C9" s="9"/>
      <c r="D9" s="9"/>
      <c r="E9" s="9"/>
      <c r="F9" s="9"/>
      <c r="G9" s="9"/>
      <c r="H9" s="9"/>
      <c r="I9" s="9"/>
      <c r="J9" s="9"/>
    </row>
    <row r="10" spans="1:204" ht="28.5" customHeight="1" x14ac:dyDescent="0.15">
      <c r="A10" s="311" t="s">
        <v>132</v>
      </c>
      <c r="B10" s="311" t="s">
        <v>133</v>
      </c>
      <c r="C10" s="311" t="s">
        <v>134</v>
      </c>
      <c r="D10" s="311" t="s">
        <v>135</v>
      </c>
      <c r="E10" s="311" t="s">
        <v>136</v>
      </c>
      <c r="F10" s="311" t="s">
        <v>137</v>
      </c>
      <c r="G10" s="311" t="s">
        <v>135</v>
      </c>
      <c r="H10" s="311" t="s">
        <v>136</v>
      </c>
      <c r="I10" s="311" t="s">
        <v>138</v>
      </c>
      <c r="J10" s="311" t="s">
        <v>139</v>
      </c>
    </row>
    <row r="11" spans="1:204" s="49" customFormat="1" ht="28.5" customHeight="1" x14ac:dyDescent="0.25">
      <c r="A11" s="311"/>
      <c r="B11" s="311"/>
      <c r="C11" s="311"/>
      <c r="D11" s="311"/>
      <c r="E11" s="311"/>
      <c r="F11" s="311"/>
      <c r="G11" s="311"/>
      <c r="H11" s="311"/>
      <c r="I11" s="311"/>
      <c r="J11" s="311"/>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row>
    <row r="12" spans="1:204" ht="100" x14ac:dyDescent="0.15">
      <c r="A12" s="55">
        <v>1</v>
      </c>
      <c r="B12" s="56" t="s">
        <v>140</v>
      </c>
      <c r="C12" s="57" t="s">
        <v>141</v>
      </c>
      <c r="D12" s="58" t="s">
        <v>142</v>
      </c>
      <c r="E12" s="57" t="s">
        <v>143</v>
      </c>
      <c r="F12" s="57" t="s">
        <v>144</v>
      </c>
      <c r="G12" s="59">
        <f>IG_2019_P1!V9</f>
        <v>107</v>
      </c>
      <c r="H12" s="59">
        <f>IG_2019_P1!M10</f>
        <v>107</v>
      </c>
      <c r="I12" s="70">
        <f>(G12/H12)</f>
        <v>1</v>
      </c>
      <c r="J12" s="215" t="s">
        <v>299</v>
      </c>
      <c r="M12" s="1"/>
      <c r="N12" s="1"/>
      <c r="O12" s="1"/>
    </row>
    <row r="13" spans="1:204" ht="46" x14ac:dyDescent="0.15">
      <c r="A13" s="60">
        <v>2</v>
      </c>
      <c r="B13" s="61" t="s">
        <v>145</v>
      </c>
      <c r="C13" s="62" t="s">
        <v>141</v>
      </c>
      <c r="D13" s="62" t="s">
        <v>146</v>
      </c>
      <c r="E13" s="62" t="s">
        <v>147</v>
      </c>
      <c r="F13" s="62" t="s">
        <v>144</v>
      </c>
      <c r="G13" s="59">
        <v>11</v>
      </c>
      <c r="H13" s="59">
        <f>+IG_2019_P2!B25</f>
        <v>11</v>
      </c>
      <c r="I13" s="70">
        <f t="shared" ref="I13:I20" si="0">(G13/H13)</f>
        <v>1</v>
      </c>
      <c r="J13" s="215" t="s">
        <v>303</v>
      </c>
      <c r="M13" s="1"/>
      <c r="N13" s="1"/>
      <c r="O13" s="1"/>
    </row>
    <row r="14" spans="1:204" s="50" customFormat="1" ht="206.25" customHeight="1" x14ac:dyDescent="0.15">
      <c r="A14" s="60">
        <v>3</v>
      </c>
      <c r="B14" s="61" t="s">
        <v>148</v>
      </c>
      <c r="C14" s="62" t="s">
        <v>141</v>
      </c>
      <c r="D14" s="63" t="s">
        <v>149</v>
      </c>
      <c r="E14" s="62" t="s">
        <v>150</v>
      </c>
      <c r="F14" s="62" t="s">
        <v>144</v>
      </c>
      <c r="G14" s="59">
        <f>+IG_PLANT_CAP!J73</f>
        <v>29</v>
      </c>
      <c r="H14" s="59">
        <f>IG_2019_P1!G30</f>
        <v>34</v>
      </c>
      <c r="I14" s="70">
        <f t="shared" si="0"/>
        <v>0.8529411764705882</v>
      </c>
      <c r="J14" s="215" t="s">
        <v>298</v>
      </c>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row>
    <row r="15" spans="1:204" ht="120" x14ac:dyDescent="0.15">
      <c r="A15" s="55">
        <v>4</v>
      </c>
      <c r="B15" s="56" t="s">
        <v>151</v>
      </c>
      <c r="C15" s="57" t="s">
        <v>141</v>
      </c>
      <c r="D15" s="57" t="s">
        <v>152</v>
      </c>
      <c r="E15" s="57" t="s">
        <v>153</v>
      </c>
      <c r="F15" s="57" t="s">
        <v>144</v>
      </c>
      <c r="G15" s="64">
        <v>0</v>
      </c>
      <c r="H15" s="59">
        <f>H13</f>
        <v>11</v>
      </c>
      <c r="I15" s="70">
        <f t="shared" si="0"/>
        <v>0</v>
      </c>
      <c r="J15" s="215" t="s">
        <v>154</v>
      </c>
    </row>
    <row r="16" spans="1:204" ht="140" x14ac:dyDescent="0.15">
      <c r="A16" s="55">
        <v>5</v>
      </c>
      <c r="B16" s="56" t="s">
        <v>155</v>
      </c>
      <c r="C16" s="57" t="s">
        <v>141</v>
      </c>
      <c r="D16" s="57" t="s">
        <v>156</v>
      </c>
      <c r="E16" s="57" t="s">
        <v>157</v>
      </c>
      <c r="F16" s="57" t="s">
        <v>144</v>
      </c>
      <c r="G16" s="214">
        <v>63</v>
      </c>
      <c r="H16" s="214">
        <v>54</v>
      </c>
      <c r="I16" s="70">
        <f t="shared" si="0"/>
        <v>1.1666666666666667</v>
      </c>
      <c r="J16" s="223" t="s">
        <v>314</v>
      </c>
    </row>
    <row r="17" spans="1:204" ht="260" x14ac:dyDescent="0.15">
      <c r="A17" s="55">
        <v>6</v>
      </c>
      <c r="B17" s="56" t="s">
        <v>158</v>
      </c>
      <c r="C17" s="57" t="s">
        <v>141</v>
      </c>
      <c r="D17" s="63" t="s">
        <v>159</v>
      </c>
      <c r="E17" s="57" t="s">
        <v>160</v>
      </c>
      <c r="F17" s="57" t="s">
        <v>144</v>
      </c>
      <c r="G17" s="214">
        <v>16</v>
      </c>
      <c r="H17" s="214">
        <v>10</v>
      </c>
      <c r="I17" s="70">
        <f t="shared" si="0"/>
        <v>1.6</v>
      </c>
      <c r="J17" s="221" t="s">
        <v>301</v>
      </c>
    </row>
    <row r="18" spans="1:204" ht="200" x14ac:dyDescent="0.15">
      <c r="A18" s="55">
        <v>7</v>
      </c>
      <c r="B18" s="56" t="s">
        <v>161</v>
      </c>
      <c r="C18" s="57" t="s">
        <v>141</v>
      </c>
      <c r="D18" s="57" t="s">
        <v>162</v>
      </c>
      <c r="E18" s="57" t="s">
        <v>149</v>
      </c>
      <c r="F18" s="57" t="s">
        <v>144</v>
      </c>
      <c r="G18" s="59">
        <f>+IG_PLANT_CAP!M73</f>
        <v>0</v>
      </c>
      <c r="H18" s="59">
        <f>G14</f>
        <v>29</v>
      </c>
      <c r="I18" s="70">
        <f t="shared" si="0"/>
        <v>0</v>
      </c>
      <c r="J18" s="222" t="s">
        <v>302</v>
      </c>
    </row>
    <row r="19" spans="1:204" ht="46" x14ac:dyDescent="0.15">
      <c r="A19" s="55">
        <v>8</v>
      </c>
      <c r="B19" s="56" t="s">
        <v>163</v>
      </c>
      <c r="C19" s="57" t="s">
        <v>141</v>
      </c>
      <c r="D19" s="57" t="s">
        <v>164</v>
      </c>
      <c r="E19" s="57" t="s">
        <v>165</v>
      </c>
      <c r="F19" s="57" t="s">
        <v>144</v>
      </c>
      <c r="G19" s="64">
        <v>0</v>
      </c>
      <c r="H19" s="59">
        <f>H13*2</f>
        <v>22</v>
      </c>
      <c r="I19" s="70">
        <f t="shared" si="0"/>
        <v>0</v>
      </c>
      <c r="J19" s="216" t="s">
        <v>297</v>
      </c>
    </row>
    <row r="20" spans="1:204" ht="153" customHeight="1" x14ac:dyDescent="0.15">
      <c r="A20" s="55">
        <v>9</v>
      </c>
      <c r="B20" s="56" t="s">
        <v>167</v>
      </c>
      <c r="C20" s="57" t="s">
        <v>141</v>
      </c>
      <c r="D20" s="57" t="s">
        <v>168</v>
      </c>
      <c r="E20" s="57" t="s">
        <v>164</v>
      </c>
      <c r="F20" s="57" t="s">
        <v>144</v>
      </c>
      <c r="G20" s="64">
        <v>0</v>
      </c>
      <c r="H20" s="59">
        <f>G19</f>
        <v>0</v>
      </c>
      <c r="I20" s="70" t="e">
        <f t="shared" si="0"/>
        <v>#DIV/0!</v>
      </c>
      <c r="J20" s="216" t="s">
        <v>166</v>
      </c>
    </row>
    <row r="21" spans="1:204" ht="18" x14ac:dyDescent="0.2">
      <c r="A21" s="65"/>
      <c r="B21" s="66"/>
      <c r="C21" s="66"/>
      <c r="D21" s="66"/>
      <c r="E21" s="66"/>
      <c r="F21" s="66"/>
      <c r="G21" s="66"/>
      <c r="H21" s="66"/>
      <c r="I21" s="66"/>
      <c r="J21" s="41"/>
    </row>
    <row r="22" spans="1:204" ht="18" x14ac:dyDescent="0.2">
      <c r="A22" s="312" t="s">
        <v>169</v>
      </c>
      <c r="B22" s="313"/>
      <c r="C22" s="313"/>
      <c r="D22" s="313"/>
      <c r="E22" s="313"/>
      <c r="F22" s="313"/>
      <c r="G22" s="313"/>
      <c r="H22" s="313"/>
      <c r="I22" s="313"/>
      <c r="J22" s="314"/>
    </row>
    <row r="23" spans="1:204" ht="63.75" customHeight="1" x14ac:dyDescent="0.15">
      <c r="A23" s="315"/>
      <c r="B23" s="316"/>
      <c r="C23" s="316"/>
      <c r="D23" s="316"/>
      <c r="E23" s="316"/>
      <c r="F23" s="316"/>
      <c r="G23" s="316"/>
      <c r="H23" s="316"/>
      <c r="I23" s="316"/>
      <c r="J23" s="317"/>
    </row>
    <row r="24" spans="1:204" x14ac:dyDescent="0.15">
      <c r="B24" s="52"/>
    </row>
    <row r="25" spans="1:204" s="51" customFormat="1" ht="65.25" customHeight="1" x14ac:dyDescent="0.2">
      <c r="A25" s="52"/>
      <c r="B25" s="52"/>
      <c r="C25" s="318" t="s">
        <v>170</v>
      </c>
      <c r="D25" s="319"/>
      <c r="E25" s="53"/>
      <c r="F25" s="320" t="s">
        <v>171</v>
      </c>
      <c r="G25" s="321"/>
      <c r="H25" s="321"/>
      <c r="I25" s="53"/>
      <c r="J25" s="53"/>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row>
    <row r="26" spans="1:204" ht="111" customHeight="1" x14ac:dyDescent="0.25">
      <c r="B26" s="52"/>
      <c r="C26" s="307"/>
      <c r="D26" s="307"/>
      <c r="F26" s="308"/>
      <c r="G26" s="309"/>
      <c r="H26" s="310"/>
    </row>
    <row r="27" spans="1:204" x14ac:dyDescent="0.15">
      <c r="B27" s="52"/>
    </row>
  </sheetData>
  <sheetProtection formatCells="0" formatColumns="0" formatRows="0" insertColumns="0" insertRows="0" sort="0"/>
  <mergeCells count="23">
    <mergeCell ref="A1:J1"/>
    <mergeCell ref="A2:J2"/>
    <mergeCell ref="A3:J3"/>
    <mergeCell ref="A4:J4"/>
    <mergeCell ref="A5:J5"/>
    <mergeCell ref="A6:J6"/>
    <mergeCell ref="C8:D8"/>
    <mergeCell ref="A22:J22"/>
    <mergeCell ref="A23:J23"/>
    <mergeCell ref="C25:D25"/>
    <mergeCell ref="F25:H25"/>
    <mergeCell ref="I10:I11"/>
    <mergeCell ref="J10:J11"/>
    <mergeCell ref="C26:D26"/>
    <mergeCell ref="F26:H26"/>
    <mergeCell ref="A10:A11"/>
    <mergeCell ref="B10:B11"/>
    <mergeCell ref="C10:C11"/>
    <mergeCell ref="D10:D11"/>
    <mergeCell ref="E10:E11"/>
    <mergeCell ref="F10:F11"/>
    <mergeCell ref="G10:G11"/>
    <mergeCell ref="H10:H11"/>
  </mergeCells>
  <printOptions horizontalCentered="1" verticalCentered="1"/>
  <pageMargins left="0.17" right="0.17" top="0.18" bottom="0.22" header="0.16" footer="0.16"/>
  <pageSetup paperSize="121" scale="26" orientation="landscape" r:id="rId1"/>
  <headerFooter differentOddEven="1" differentFirst="1">
    <evenFooter>&amp;C&amp;P</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A73"/>
  <sheetViews>
    <sheetView topLeftCell="E14" zoomScale="70" zoomScaleNormal="70" zoomScalePageLayoutView="70" workbookViewId="0">
      <selection activeCell="M40" sqref="M40"/>
    </sheetView>
  </sheetViews>
  <sheetFormatPr baseColWidth="10" defaultColWidth="11.5" defaultRowHeight="14" x14ac:dyDescent="0.15"/>
  <cols>
    <col min="1" max="1" width="5.5" style="4" customWidth="1"/>
    <col min="2" max="2" width="14.5" style="5" customWidth="1"/>
    <col min="3" max="3" width="11.5" style="6"/>
    <col min="4" max="4" width="21.5" style="6" customWidth="1"/>
    <col min="5" max="6" width="12.5" style="6" customWidth="1"/>
    <col min="7" max="7" width="17.5" style="6" customWidth="1"/>
    <col min="8" max="8" width="19.6640625" style="6" customWidth="1"/>
    <col min="9" max="9" width="18.33203125" style="6" customWidth="1"/>
    <col min="10" max="11" width="6.5" style="6" customWidth="1"/>
    <col min="12" max="12" width="23.83203125" style="6" customWidth="1"/>
    <col min="13" max="13" width="42.5" style="6" customWidth="1"/>
    <col min="14" max="15" width="3.1640625" style="6" customWidth="1"/>
    <col min="16" max="32" width="3.83203125" style="6" customWidth="1"/>
    <col min="33" max="33" width="24.6640625" style="6" customWidth="1"/>
    <col min="34" max="34" width="19.83203125" style="6" customWidth="1"/>
    <col min="35" max="36" width="13.6640625" style="6" customWidth="1"/>
    <col min="37" max="37" width="2.5" style="7" customWidth="1"/>
    <col min="38" max="16384" width="11.5" style="7"/>
  </cols>
  <sheetData>
    <row r="1" spans="1:209" s="1" customFormat="1" ht="20.25" customHeight="1" x14ac:dyDescent="0.2">
      <c r="A1" s="305" t="s">
        <v>0</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row>
    <row r="2" spans="1:209" s="1" customFormat="1" ht="20.25" customHeight="1" x14ac:dyDescent="0.2">
      <c r="A2" s="305" t="s">
        <v>1</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row>
    <row r="3" spans="1:209" s="1" customFormat="1" ht="20.25" customHeight="1" x14ac:dyDescent="0.2">
      <c r="A3" s="305" t="s">
        <v>2</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c r="GD3" s="41"/>
      <c r="GE3" s="41"/>
      <c r="GF3" s="41"/>
      <c r="GG3" s="41"/>
      <c r="GH3" s="41"/>
      <c r="GI3" s="41"/>
      <c r="GJ3" s="41"/>
      <c r="GK3" s="41"/>
      <c r="GL3" s="41"/>
      <c r="GM3" s="41"/>
      <c r="GN3" s="41"/>
      <c r="GO3" s="41"/>
      <c r="GP3" s="41"/>
      <c r="GQ3" s="41"/>
      <c r="GR3" s="41"/>
      <c r="GS3" s="41"/>
      <c r="GT3" s="41"/>
      <c r="GU3" s="41"/>
      <c r="GV3" s="41"/>
      <c r="GW3" s="41"/>
      <c r="GX3" s="41"/>
      <c r="GY3" s="41"/>
      <c r="GZ3" s="41"/>
      <c r="HA3" s="41"/>
    </row>
    <row r="4" spans="1:209" s="1" customFormat="1" ht="26.25" customHeight="1" x14ac:dyDescent="0.25">
      <c r="A4" s="279" t="s">
        <v>3</v>
      </c>
      <c r="B4" s="279"/>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row>
    <row r="5" spans="1:209" s="1" customFormat="1" ht="27.75" customHeight="1" x14ac:dyDescent="0.15">
      <c r="A5" s="252" t="s">
        <v>20</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row>
    <row r="6" spans="1:209" s="1" customFormat="1" ht="27.75" customHeight="1" x14ac:dyDescent="0.15">
      <c r="A6" s="252" t="s">
        <v>172</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row>
    <row r="7" spans="1:209" s="1" customFormat="1" x14ac:dyDescent="0.15">
      <c r="A7" s="8"/>
      <c r="B7" s="9"/>
      <c r="C7" s="9"/>
      <c r="D7" s="9"/>
      <c r="E7" s="9"/>
      <c r="F7" s="9"/>
      <c r="G7" s="9"/>
      <c r="H7" s="9"/>
      <c r="I7" s="9"/>
      <c r="J7" s="9"/>
      <c r="K7" s="9"/>
      <c r="L7" s="9"/>
      <c r="M7" s="9"/>
      <c r="N7" s="9"/>
      <c r="O7" s="28"/>
      <c r="P7" s="28"/>
      <c r="Q7" s="28"/>
      <c r="R7" s="28"/>
      <c r="S7" s="28"/>
      <c r="T7" s="28"/>
      <c r="U7" s="28"/>
      <c r="V7" s="28"/>
      <c r="W7" s="28"/>
      <c r="X7" s="28"/>
      <c r="Y7" s="28"/>
      <c r="Z7" s="28"/>
      <c r="AA7" s="28"/>
      <c r="AB7" s="28"/>
      <c r="AC7" s="28"/>
      <c r="AD7" s="28"/>
      <c r="AE7" s="28"/>
      <c r="AF7" s="28"/>
      <c r="AG7" s="28"/>
      <c r="AH7" s="28"/>
      <c r="AI7" s="28"/>
      <c r="AJ7" s="28"/>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row>
    <row r="8" spans="1:209" s="1" customFormat="1" ht="48" customHeight="1" x14ac:dyDescent="0.15">
      <c r="A8" s="8"/>
      <c r="B8" s="267" t="s">
        <v>4</v>
      </c>
      <c r="C8" s="267"/>
      <c r="D8" s="10"/>
      <c r="E8" s="300" t="str">
        <f>IG_2019_P1!C7</f>
        <v>Nuevo León</v>
      </c>
      <c r="F8" s="300"/>
      <c r="G8" s="9"/>
      <c r="H8" s="9"/>
      <c r="I8" s="9"/>
      <c r="J8" s="9"/>
      <c r="K8" s="10"/>
      <c r="L8" s="10"/>
      <c r="M8" s="10"/>
      <c r="N8" s="355" t="str">
        <f>IG_2019_P1!C8</f>
        <v>junio</v>
      </c>
      <c r="O8" s="356"/>
      <c r="P8" s="356"/>
      <c r="Q8" s="356"/>
      <c r="R8" s="356"/>
      <c r="S8" s="356"/>
      <c r="T8" s="356"/>
      <c r="U8" s="356"/>
      <c r="V8" s="356"/>
      <c r="W8" s="356"/>
      <c r="X8" s="356"/>
      <c r="Y8" s="356"/>
      <c r="Z8" s="356"/>
      <c r="AA8" s="356"/>
      <c r="AB8" s="356"/>
      <c r="AC8" s="356"/>
      <c r="AD8" s="356"/>
      <c r="AE8" s="356"/>
      <c r="AF8" s="356"/>
      <c r="AG8" s="356"/>
      <c r="AH8" s="356"/>
      <c r="AI8" s="356"/>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row>
    <row r="10" spans="1:209" s="2" customFormat="1" ht="11" x14ac:dyDescent="0.15">
      <c r="A10" s="11"/>
      <c r="B10" s="343" t="s">
        <v>30</v>
      </c>
      <c r="C10" s="343" t="s">
        <v>173</v>
      </c>
      <c r="D10" s="350" t="s">
        <v>174</v>
      </c>
      <c r="E10" s="330" t="s">
        <v>175</v>
      </c>
      <c r="F10" s="330" t="s">
        <v>176</v>
      </c>
      <c r="G10" s="343" t="s">
        <v>177</v>
      </c>
      <c r="H10" s="330" t="s">
        <v>178</v>
      </c>
      <c r="I10" s="330" t="s">
        <v>179</v>
      </c>
      <c r="J10" s="330" t="s">
        <v>180</v>
      </c>
      <c r="K10" s="330"/>
      <c r="L10" s="331" t="s">
        <v>181</v>
      </c>
      <c r="M10" s="331" t="s">
        <v>182</v>
      </c>
      <c r="N10" s="324" t="s">
        <v>183</v>
      </c>
      <c r="O10" s="324"/>
      <c r="P10" s="324"/>
      <c r="Q10" s="324"/>
      <c r="R10" s="324"/>
      <c r="S10" s="324"/>
      <c r="T10" s="324"/>
      <c r="U10" s="324"/>
      <c r="V10" s="324"/>
      <c r="W10" s="324"/>
      <c r="X10" s="324"/>
      <c r="Y10" s="324"/>
      <c r="Z10" s="324"/>
      <c r="AA10" s="324"/>
      <c r="AB10" s="324"/>
      <c r="AC10" s="324"/>
      <c r="AD10" s="324"/>
      <c r="AE10" s="324"/>
      <c r="AF10" s="334" t="s">
        <v>184</v>
      </c>
      <c r="AG10" s="337" t="s">
        <v>185</v>
      </c>
      <c r="AH10" s="337" t="s">
        <v>186</v>
      </c>
      <c r="AI10" s="42" t="str">
        <f>N8</f>
        <v>junio</v>
      </c>
      <c r="AJ10" s="42" t="str">
        <f>AI10</f>
        <v>junio</v>
      </c>
    </row>
    <row r="11" spans="1:209" s="2" customFormat="1" ht="15" customHeight="1" x14ac:dyDescent="0.15">
      <c r="A11" s="11"/>
      <c r="B11" s="343"/>
      <c r="C11" s="343"/>
      <c r="D11" s="351"/>
      <c r="E11" s="330"/>
      <c r="F11" s="330"/>
      <c r="G11" s="343"/>
      <c r="H11" s="330"/>
      <c r="I11" s="330"/>
      <c r="J11" s="330"/>
      <c r="K11" s="330"/>
      <c r="L11" s="332"/>
      <c r="M11" s="332"/>
      <c r="N11" s="324"/>
      <c r="O11" s="324"/>
      <c r="P11" s="324"/>
      <c r="Q11" s="324"/>
      <c r="R11" s="324"/>
      <c r="S11" s="324"/>
      <c r="T11" s="324"/>
      <c r="U11" s="324"/>
      <c r="V11" s="324"/>
      <c r="W11" s="324"/>
      <c r="X11" s="324"/>
      <c r="Y11" s="324"/>
      <c r="Z11" s="324"/>
      <c r="AA11" s="324"/>
      <c r="AB11" s="324"/>
      <c r="AC11" s="324"/>
      <c r="AD11" s="324"/>
      <c r="AE11" s="324"/>
      <c r="AF11" s="335"/>
      <c r="AG11" s="338"/>
      <c r="AH11" s="338"/>
      <c r="AI11" s="326" t="s">
        <v>187</v>
      </c>
      <c r="AJ11" s="326" t="s">
        <v>188</v>
      </c>
    </row>
    <row r="12" spans="1:209" s="2" customFormat="1" ht="15" customHeight="1" x14ac:dyDescent="0.15">
      <c r="A12" s="11"/>
      <c r="B12" s="343"/>
      <c r="C12" s="343"/>
      <c r="D12" s="351"/>
      <c r="E12" s="330"/>
      <c r="F12" s="330"/>
      <c r="G12" s="343"/>
      <c r="H12" s="330"/>
      <c r="I12" s="330"/>
      <c r="J12" s="12" t="s">
        <v>189</v>
      </c>
      <c r="K12" s="12" t="s">
        <v>190</v>
      </c>
      <c r="L12" s="332"/>
      <c r="M12" s="332"/>
      <c r="N12" s="324"/>
      <c r="O12" s="324"/>
      <c r="P12" s="324"/>
      <c r="Q12" s="324"/>
      <c r="R12" s="324"/>
      <c r="S12" s="324"/>
      <c r="T12" s="324"/>
      <c r="U12" s="324"/>
      <c r="V12" s="324"/>
      <c r="W12" s="324"/>
      <c r="X12" s="324"/>
      <c r="Y12" s="324"/>
      <c r="Z12" s="324"/>
      <c r="AA12" s="324"/>
      <c r="AB12" s="324"/>
      <c r="AC12" s="324"/>
      <c r="AD12" s="324"/>
      <c r="AE12" s="324"/>
      <c r="AF12" s="336"/>
      <c r="AG12" s="338"/>
      <c r="AH12" s="338"/>
      <c r="AI12" s="326"/>
      <c r="AJ12" s="326"/>
    </row>
    <row r="13" spans="1:209" s="3" customFormat="1" ht="31.5" customHeight="1" x14ac:dyDescent="0.2">
      <c r="A13" s="13"/>
      <c r="B13" s="343"/>
      <c r="C13" s="343"/>
      <c r="D13" s="352"/>
      <c r="E13" s="330"/>
      <c r="F13" s="330"/>
      <c r="G13" s="343"/>
      <c r="H13" s="12" t="s">
        <v>191</v>
      </c>
      <c r="I13" s="12" t="s">
        <v>191</v>
      </c>
      <c r="J13" s="330" t="s">
        <v>192</v>
      </c>
      <c r="K13" s="330"/>
      <c r="L13" s="333"/>
      <c r="M13" s="333"/>
      <c r="N13" s="29">
        <v>1</v>
      </c>
      <c r="O13" s="29">
        <v>2</v>
      </c>
      <c r="P13" s="29">
        <v>3</v>
      </c>
      <c r="Q13" s="29">
        <v>4</v>
      </c>
      <c r="R13" s="29">
        <v>5</v>
      </c>
      <c r="S13" s="29">
        <v>6</v>
      </c>
      <c r="T13" s="29">
        <v>7</v>
      </c>
      <c r="U13" s="29">
        <v>8</v>
      </c>
      <c r="V13" s="29">
        <v>9</v>
      </c>
      <c r="W13" s="29">
        <v>10</v>
      </c>
      <c r="X13" s="29">
        <v>11</v>
      </c>
      <c r="Y13" s="29">
        <v>12</v>
      </c>
      <c r="Z13" s="29">
        <v>13</v>
      </c>
      <c r="AA13" s="29">
        <v>14</v>
      </c>
      <c r="AB13" s="29">
        <v>15</v>
      </c>
      <c r="AC13" s="29">
        <v>16</v>
      </c>
      <c r="AD13" s="29">
        <v>17</v>
      </c>
      <c r="AE13" s="29">
        <v>18</v>
      </c>
      <c r="AF13" s="40">
        <v>19</v>
      </c>
      <c r="AG13" s="339"/>
      <c r="AH13" s="339"/>
      <c r="AI13" s="326"/>
      <c r="AJ13" s="326"/>
    </row>
    <row r="14" spans="1:209" ht="15" x14ac:dyDescent="0.15">
      <c r="A14" s="14">
        <v>1</v>
      </c>
      <c r="B14" s="344" t="s">
        <v>63</v>
      </c>
      <c r="C14" s="15" t="s">
        <v>193</v>
      </c>
      <c r="D14" s="16" t="str">
        <f>CONCATENATE(B14,C14)</f>
        <v>NLSSA014505Médico</v>
      </c>
      <c r="E14" s="17" t="s">
        <v>194</v>
      </c>
      <c r="F14" s="17" t="s">
        <v>195</v>
      </c>
      <c r="G14" s="18" t="s">
        <v>196</v>
      </c>
      <c r="H14" s="19">
        <v>43754</v>
      </c>
      <c r="I14" s="27"/>
      <c r="J14" s="26">
        <v>1</v>
      </c>
      <c r="K14" s="26">
        <v>1</v>
      </c>
      <c r="L14" s="30"/>
      <c r="M14" s="26">
        <f t="shared" ref="M14:M47" si="0">IF(SUM(N14:AF14)&gt;0,1,0)</f>
        <v>0</v>
      </c>
      <c r="N14" s="26"/>
      <c r="O14" s="26"/>
      <c r="P14" s="26"/>
      <c r="Q14" s="26"/>
      <c r="R14" s="26"/>
      <c r="S14" s="26"/>
      <c r="T14" s="26"/>
      <c r="U14" s="26"/>
      <c r="V14" s="26"/>
      <c r="W14" s="26"/>
      <c r="X14" s="26"/>
      <c r="Y14" s="26"/>
      <c r="Z14" s="26"/>
      <c r="AA14" s="26"/>
      <c r="AB14" s="26"/>
      <c r="AC14" s="26"/>
      <c r="AD14" s="26"/>
      <c r="AE14" s="26"/>
      <c r="AF14" s="26"/>
      <c r="AG14" s="217"/>
      <c r="AH14" s="26"/>
      <c r="AI14" s="33"/>
      <c r="AJ14" s="33"/>
      <c r="AL14" s="354" t="s">
        <v>197</v>
      </c>
      <c r="AM14" s="354"/>
      <c r="AN14" s="354"/>
      <c r="AO14" s="354"/>
      <c r="AP14" s="354"/>
      <c r="AQ14" s="354"/>
      <c r="AR14" s="354"/>
    </row>
    <row r="15" spans="1:209" ht="15" x14ac:dyDescent="0.15">
      <c r="A15" s="14">
        <v>2</v>
      </c>
      <c r="B15" s="345"/>
      <c r="C15" s="15" t="s">
        <v>198</v>
      </c>
      <c r="D15" s="16" t="str">
        <f>CONCATENATE(B14,C15)</f>
        <v>NLSSA014505Enfermera</v>
      </c>
      <c r="E15" s="17" t="s">
        <v>199</v>
      </c>
      <c r="F15" s="17" t="s">
        <v>200</v>
      </c>
      <c r="G15" s="20" t="s">
        <v>201</v>
      </c>
      <c r="H15" s="21">
        <v>44805</v>
      </c>
      <c r="I15" s="27"/>
      <c r="J15" s="26">
        <v>1</v>
      </c>
      <c r="K15" s="26">
        <v>1</v>
      </c>
      <c r="L15" s="30"/>
      <c r="M15" s="26">
        <f t="shared" si="0"/>
        <v>0</v>
      </c>
      <c r="N15" s="26"/>
      <c r="O15" s="26"/>
      <c r="P15" s="26"/>
      <c r="Q15" s="26"/>
      <c r="R15" s="26"/>
      <c r="S15" s="26"/>
      <c r="T15" s="26"/>
      <c r="U15" s="26"/>
      <c r="V15" s="26"/>
      <c r="W15" s="26"/>
      <c r="X15" s="26"/>
      <c r="Y15" s="26"/>
      <c r="Z15" s="26"/>
      <c r="AA15" s="26"/>
      <c r="AB15" s="26"/>
      <c r="AC15" s="26"/>
      <c r="AD15" s="26"/>
      <c r="AE15" s="26"/>
      <c r="AF15" s="26"/>
      <c r="AG15" s="218"/>
      <c r="AH15" s="26"/>
      <c r="AI15" s="33"/>
      <c r="AJ15" s="33"/>
      <c r="AL15" s="353" t="s">
        <v>202</v>
      </c>
      <c r="AM15" s="353"/>
      <c r="AN15" s="353"/>
      <c r="AO15" s="353"/>
      <c r="AP15" s="353"/>
      <c r="AQ15" s="353"/>
      <c r="AR15" s="353"/>
    </row>
    <row r="16" spans="1:209" ht="15" x14ac:dyDescent="0.15">
      <c r="A16" s="14">
        <v>3</v>
      </c>
      <c r="B16" s="346"/>
      <c r="C16" s="15" t="s">
        <v>203</v>
      </c>
      <c r="D16" s="16" t="str">
        <f>CONCATENATE(B14,C16)</f>
        <v>NLSSA014505Promotor</v>
      </c>
      <c r="E16" s="17" t="s">
        <v>204</v>
      </c>
      <c r="F16" s="17" t="s">
        <v>205</v>
      </c>
      <c r="G16" s="18" t="s">
        <v>206</v>
      </c>
      <c r="H16" s="21">
        <v>44805</v>
      </c>
      <c r="I16" s="27"/>
      <c r="J16" s="26">
        <v>1</v>
      </c>
      <c r="K16" s="26">
        <v>1</v>
      </c>
      <c r="L16" s="26"/>
      <c r="M16" s="26">
        <f t="shared" si="0"/>
        <v>0</v>
      </c>
      <c r="N16" s="26"/>
      <c r="O16" s="26"/>
      <c r="P16" s="26"/>
      <c r="Q16" s="26"/>
      <c r="R16" s="26"/>
      <c r="S16" s="26"/>
      <c r="T16" s="26"/>
      <c r="U16" s="26"/>
      <c r="V16" s="26"/>
      <c r="W16" s="26"/>
      <c r="X16" s="26"/>
      <c r="Y16" s="26"/>
      <c r="Z16" s="26"/>
      <c r="AA16" s="26"/>
      <c r="AB16" s="26"/>
      <c r="AC16" s="26"/>
      <c r="AD16" s="26"/>
      <c r="AE16" s="26"/>
      <c r="AF16" s="26"/>
      <c r="AG16" s="218"/>
      <c r="AH16" s="26"/>
      <c r="AI16" s="33"/>
      <c r="AJ16" s="33"/>
      <c r="AL16" s="353" t="s">
        <v>207</v>
      </c>
      <c r="AM16" s="353"/>
      <c r="AN16" s="353"/>
      <c r="AO16" s="353"/>
      <c r="AP16" s="353"/>
      <c r="AQ16" s="353"/>
      <c r="AR16" s="353"/>
    </row>
    <row r="17" spans="1:44" x14ac:dyDescent="0.15">
      <c r="A17" s="14">
        <v>4</v>
      </c>
      <c r="B17" s="347" t="s">
        <v>67</v>
      </c>
      <c r="C17" s="15" t="s">
        <v>193</v>
      </c>
      <c r="D17" s="16" t="str">
        <f>CONCATENATE(B17,C17)</f>
        <v>NLSSA014592Médico</v>
      </c>
      <c r="E17" s="17" t="s">
        <v>204</v>
      </c>
      <c r="F17" s="17" t="s">
        <v>208</v>
      </c>
      <c r="G17" s="18" t="s">
        <v>209</v>
      </c>
      <c r="H17" s="21">
        <v>44805</v>
      </c>
      <c r="I17" s="26"/>
      <c r="J17" s="26">
        <v>1</v>
      </c>
      <c r="K17" s="26">
        <v>1</v>
      </c>
      <c r="L17" s="26"/>
      <c r="M17" s="26">
        <f t="shared" si="0"/>
        <v>0</v>
      </c>
      <c r="N17" s="26"/>
      <c r="O17" s="26"/>
      <c r="P17" s="26"/>
      <c r="Q17" s="26"/>
      <c r="R17" s="26"/>
      <c r="S17" s="26"/>
      <c r="T17" s="26"/>
      <c r="U17" s="26"/>
      <c r="V17" s="26"/>
      <c r="W17" s="26"/>
      <c r="X17" s="26"/>
      <c r="Y17" s="26"/>
      <c r="Z17" s="26"/>
      <c r="AA17" s="26"/>
      <c r="AB17" s="26"/>
      <c r="AC17" s="26"/>
      <c r="AD17" s="26"/>
      <c r="AE17" s="26"/>
      <c r="AF17" s="26"/>
      <c r="AG17" s="219"/>
      <c r="AH17" s="26"/>
      <c r="AI17" s="33"/>
      <c r="AJ17" s="33"/>
      <c r="AL17" s="353" t="s">
        <v>210</v>
      </c>
      <c r="AM17" s="353"/>
      <c r="AN17" s="353"/>
      <c r="AO17" s="353"/>
      <c r="AP17" s="353"/>
      <c r="AQ17" s="353"/>
      <c r="AR17" s="353"/>
    </row>
    <row r="18" spans="1:44" ht="15" x14ac:dyDescent="0.15">
      <c r="A18" s="14">
        <v>5</v>
      </c>
      <c r="B18" s="348"/>
      <c r="C18" s="15" t="s">
        <v>198</v>
      </c>
      <c r="D18" s="16" t="str">
        <f>CONCATENATE(B17,C18)</f>
        <v>NLSSA014592Enfermera</v>
      </c>
      <c r="E18" s="17" t="s">
        <v>200</v>
      </c>
      <c r="F18" s="17" t="s">
        <v>211</v>
      </c>
      <c r="G18" s="18" t="s">
        <v>212</v>
      </c>
      <c r="H18" s="19">
        <v>41671</v>
      </c>
      <c r="I18" s="26"/>
      <c r="J18" s="26">
        <v>1</v>
      </c>
      <c r="K18" s="26">
        <v>1</v>
      </c>
      <c r="L18" s="26"/>
      <c r="M18" s="26">
        <f t="shared" si="0"/>
        <v>0</v>
      </c>
      <c r="N18" s="26"/>
      <c r="O18" s="26"/>
      <c r="P18" s="26"/>
      <c r="Q18" s="26"/>
      <c r="R18" s="26"/>
      <c r="S18" s="26"/>
      <c r="T18" s="26"/>
      <c r="U18" s="26"/>
      <c r="V18" s="26"/>
      <c r="W18" s="26"/>
      <c r="X18" s="26"/>
      <c r="Y18" s="26"/>
      <c r="Z18" s="26"/>
      <c r="AA18" s="26"/>
      <c r="AB18" s="26"/>
      <c r="AC18" s="26"/>
      <c r="AD18" s="26"/>
      <c r="AE18" s="26"/>
      <c r="AF18" s="26"/>
      <c r="AG18" s="218"/>
      <c r="AH18" s="26"/>
      <c r="AI18" s="33"/>
      <c r="AJ18" s="33"/>
      <c r="AL18" s="353" t="s">
        <v>213</v>
      </c>
      <c r="AM18" s="353"/>
      <c r="AN18" s="353"/>
      <c r="AO18" s="353"/>
      <c r="AP18" s="353"/>
      <c r="AQ18" s="353"/>
      <c r="AR18" s="353"/>
    </row>
    <row r="19" spans="1:44" ht="15" x14ac:dyDescent="0.15">
      <c r="A19" s="14">
        <v>6</v>
      </c>
      <c r="B19" s="349"/>
      <c r="C19" s="15" t="s">
        <v>203</v>
      </c>
      <c r="D19" s="16" t="str">
        <f>CONCATENATE(B17,C19)</f>
        <v>NLSSA014592Promotor</v>
      </c>
      <c r="E19" s="17" t="s">
        <v>200</v>
      </c>
      <c r="F19" s="17" t="s">
        <v>214</v>
      </c>
      <c r="G19" s="18" t="s">
        <v>215</v>
      </c>
      <c r="H19" s="19">
        <v>44090</v>
      </c>
      <c r="I19" s="26"/>
      <c r="J19" s="26">
        <v>1</v>
      </c>
      <c r="K19" s="26">
        <v>1</v>
      </c>
      <c r="L19" s="26"/>
      <c r="M19" s="26">
        <f t="shared" si="0"/>
        <v>0</v>
      </c>
      <c r="N19" s="26"/>
      <c r="O19" s="26"/>
      <c r="P19" s="26"/>
      <c r="Q19" s="26"/>
      <c r="R19" s="26"/>
      <c r="S19" s="26"/>
      <c r="T19" s="26"/>
      <c r="U19" s="26"/>
      <c r="V19" s="26"/>
      <c r="W19" s="26"/>
      <c r="X19" s="26"/>
      <c r="Y19" s="26"/>
      <c r="Z19" s="26"/>
      <c r="AA19" s="26"/>
      <c r="AB19" s="26"/>
      <c r="AC19" s="26"/>
      <c r="AD19" s="26"/>
      <c r="AE19" s="26"/>
      <c r="AF19" s="26"/>
      <c r="AG19" s="218"/>
      <c r="AH19" s="26"/>
      <c r="AI19" s="33"/>
      <c r="AJ19" s="33"/>
      <c r="AL19" s="353" t="s">
        <v>216</v>
      </c>
      <c r="AM19" s="353"/>
      <c r="AN19" s="353"/>
      <c r="AO19" s="353"/>
      <c r="AP19" s="353"/>
      <c r="AQ19" s="353"/>
      <c r="AR19" s="353"/>
    </row>
    <row r="20" spans="1:44" x14ac:dyDescent="0.15">
      <c r="A20" s="14">
        <v>7</v>
      </c>
      <c r="B20" s="347" t="s">
        <v>69</v>
      </c>
      <c r="C20" s="15" t="s">
        <v>193</v>
      </c>
      <c r="D20" s="16" t="str">
        <f>CONCATENATE(B20,C20)</f>
        <v>NLSSA014563Médico</v>
      </c>
      <c r="E20" s="17" t="s">
        <v>217</v>
      </c>
      <c r="F20" s="17" t="s">
        <v>218</v>
      </c>
      <c r="G20" s="18" t="s">
        <v>219</v>
      </c>
      <c r="H20" s="19">
        <v>43906</v>
      </c>
      <c r="I20" s="26"/>
      <c r="J20" s="26">
        <v>1</v>
      </c>
      <c r="K20" s="26">
        <v>1</v>
      </c>
      <c r="L20" s="31"/>
      <c r="M20" s="26">
        <f t="shared" si="0"/>
        <v>0</v>
      </c>
      <c r="N20" s="26"/>
      <c r="O20" s="26"/>
      <c r="P20" s="26"/>
      <c r="Q20" s="26"/>
      <c r="R20" s="26"/>
      <c r="S20" s="26"/>
      <c r="T20" s="26"/>
      <c r="U20" s="26"/>
      <c r="V20" s="26"/>
      <c r="W20" s="26"/>
      <c r="X20" s="26"/>
      <c r="Y20" s="26"/>
      <c r="Z20" s="26"/>
      <c r="AA20" s="26"/>
      <c r="AB20" s="26"/>
      <c r="AC20" s="26"/>
      <c r="AD20" s="26"/>
      <c r="AE20" s="26"/>
      <c r="AF20" s="26"/>
      <c r="AG20" s="220"/>
      <c r="AH20" s="26"/>
      <c r="AI20" s="33"/>
      <c r="AJ20" s="33"/>
      <c r="AL20" s="353" t="s">
        <v>220</v>
      </c>
      <c r="AM20" s="353"/>
      <c r="AN20" s="353"/>
      <c r="AO20" s="353"/>
      <c r="AP20" s="353"/>
      <c r="AQ20" s="353"/>
      <c r="AR20" s="353"/>
    </row>
    <row r="21" spans="1:44" ht="15" x14ac:dyDescent="0.15">
      <c r="A21" s="14">
        <v>8</v>
      </c>
      <c r="B21" s="348"/>
      <c r="C21" s="15" t="s">
        <v>198</v>
      </c>
      <c r="D21" s="16" t="str">
        <f>CONCATENATE(B20,C21)</f>
        <v>NLSSA014563Enfermera</v>
      </c>
      <c r="E21" s="17" t="s">
        <v>221</v>
      </c>
      <c r="F21" s="17" t="s">
        <v>222</v>
      </c>
      <c r="G21" s="18" t="s">
        <v>223</v>
      </c>
      <c r="H21" s="19">
        <v>43160</v>
      </c>
      <c r="I21" s="26"/>
      <c r="J21" s="26">
        <v>1</v>
      </c>
      <c r="K21" s="26">
        <v>1</v>
      </c>
      <c r="L21" s="26"/>
      <c r="M21" s="26">
        <f t="shared" si="0"/>
        <v>0</v>
      </c>
      <c r="N21" s="26"/>
      <c r="O21" s="26"/>
      <c r="P21" s="26"/>
      <c r="Q21" s="26"/>
      <c r="R21" s="26"/>
      <c r="S21" s="26"/>
      <c r="T21" s="26"/>
      <c r="U21" s="26"/>
      <c r="V21" s="26"/>
      <c r="W21" s="26"/>
      <c r="X21" s="26"/>
      <c r="Y21" s="26"/>
      <c r="Z21" s="26"/>
      <c r="AA21" s="26"/>
      <c r="AB21" s="26"/>
      <c r="AC21" s="26"/>
      <c r="AD21" s="26"/>
      <c r="AE21" s="26"/>
      <c r="AF21" s="26"/>
      <c r="AG21" s="218"/>
      <c r="AH21" s="26"/>
      <c r="AI21" s="33"/>
      <c r="AJ21" s="33"/>
      <c r="AL21" s="353" t="s">
        <v>224</v>
      </c>
      <c r="AM21" s="353"/>
      <c r="AN21" s="353"/>
      <c r="AO21" s="353"/>
      <c r="AP21" s="353"/>
      <c r="AQ21" s="353"/>
      <c r="AR21" s="353"/>
    </row>
    <row r="22" spans="1:44" ht="15" x14ac:dyDescent="0.15">
      <c r="A22" s="14">
        <v>9</v>
      </c>
      <c r="B22" s="349"/>
      <c r="C22" s="15" t="s">
        <v>203</v>
      </c>
      <c r="D22" s="16" t="str">
        <f>CONCATENATE(B20,C22)</f>
        <v>NLSSA014563Promotor</v>
      </c>
      <c r="E22" s="17" t="s">
        <v>225</v>
      </c>
      <c r="F22" s="17" t="s">
        <v>226</v>
      </c>
      <c r="G22" s="21" t="s">
        <v>227</v>
      </c>
      <c r="H22" s="21">
        <v>44805</v>
      </c>
      <c r="I22" s="17"/>
      <c r="J22" s="26">
        <v>1</v>
      </c>
      <c r="K22" s="26">
        <v>1</v>
      </c>
      <c r="L22" s="30"/>
      <c r="M22" s="26">
        <f t="shared" si="0"/>
        <v>0</v>
      </c>
      <c r="N22" s="26"/>
      <c r="O22" s="26"/>
      <c r="P22" s="26"/>
      <c r="Q22" s="26"/>
      <c r="R22" s="26"/>
      <c r="S22" s="26"/>
      <c r="T22" s="26"/>
      <c r="U22" s="26"/>
      <c r="V22" s="26"/>
      <c r="W22" s="26"/>
      <c r="X22" s="26"/>
      <c r="Y22" s="26"/>
      <c r="Z22" s="26"/>
      <c r="AA22" s="26"/>
      <c r="AB22" s="26"/>
      <c r="AC22" s="26"/>
      <c r="AD22" s="26"/>
      <c r="AE22" s="26"/>
      <c r="AF22" s="26"/>
      <c r="AG22" s="217"/>
      <c r="AH22" s="26"/>
      <c r="AI22" s="33"/>
      <c r="AJ22" s="33"/>
      <c r="AL22" s="353" t="s">
        <v>228</v>
      </c>
      <c r="AM22" s="353"/>
      <c r="AN22" s="353"/>
      <c r="AO22" s="353"/>
      <c r="AP22" s="353"/>
      <c r="AQ22" s="353"/>
      <c r="AR22" s="353"/>
    </row>
    <row r="23" spans="1:44" x14ac:dyDescent="0.15">
      <c r="A23" s="14">
        <v>10</v>
      </c>
      <c r="B23" s="347" t="s">
        <v>71</v>
      </c>
      <c r="C23" s="15" t="s">
        <v>193</v>
      </c>
      <c r="D23" s="16" t="str">
        <f>CONCATENATE(B23,C23)</f>
        <v>NLSSA005195Médico</v>
      </c>
      <c r="E23" s="17" t="s">
        <v>229</v>
      </c>
      <c r="F23" s="17" t="s">
        <v>230</v>
      </c>
      <c r="G23" s="18" t="s">
        <v>231</v>
      </c>
      <c r="H23" s="19">
        <v>44243</v>
      </c>
      <c r="I23" s="27"/>
      <c r="J23" s="26">
        <v>1</v>
      </c>
      <c r="K23" s="26">
        <v>1</v>
      </c>
      <c r="L23" s="26"/>
      <c r="M23" s="26">
        <f t="shared" si="0"/>
        <v>0</v>
      </c>
      <c r="N23" s="26"/>
      <c r="O23" s="26"/>
      <c r="P23" s="26"/>
      <c r="Q23" s="26"/>
      <c r="R23" s="26"/>
      <c r="S23" s="26"/>
      <c r="T23" s="26"/>
      <c r="U23" s="26"/>
      <c r="V23" s="26"/>
      <c r="W23" s="26"/>
      <c r="X23" s="26"/>
      <c r="Y23" s="26"/>
      <c r="Z23" s="26"/>
      <c r="AA23" s="26"/>
      <c r="AB23" s="26"/>
      <c r="AC23" s="26"/>
      <c r="AD23" s="26"/>
      <c r="AE23" s="26"/>
      <c r="AF23" s="26"/>
      <c r="AG23" s="220"/>
      <c r="AH23" s="26"/>
      <c r="AI23" s="33"/>
      <c r="AJ23" s="33"/>
      <c r="AL23" s="353" t="s">
        <v>232</v>
      </c>
      <c r="AM23" s="353"/>
      <c r="AN23" s="353"/>
      <c r="AO23" s="353"/>
      <c r="AP23" s="353"/>
      <c r="AQ23" s="353"/>
      <c r="AR23" s="353"/>
    </row>
    <row r="24" spans="1:44" x14ac:dyDescent="0.15">
      <c r="A24" s="14">
        <v>11</v>
      </c>
      <c r="B24" s="348"/>
      <c r="C24" s="15" t="s">
        <v>198</v>
      </c>
      <c r="D24" s="16" t="str">
        <f>CONCATENATE(B23,C24)</f>
        <v>NLSSA005195Enfermera</v>
      </c>
      <c r="E24" s="17" t="s">
        <v>233</v>
      </c>
      <c r="F24" s="17" t="s">
        <v>200</v>
      </c>
      <c r="G24" s="18" t="s">
        <v>234</v>
      </c>
      <c r="H24" s="19">
        <v>43754</v>
      </c>
      <c r="I24" s="26"/>
      <c r="J24" s="26">
        <v>1</v>
      </c>
      <c r="K24" s="26">
        <v>1</v>
      </c>
      <c r="L24" s="32"/>
      <c r="M24" s="26">
        <f t="shared" si="0"/>
        <v>0</v>
      </c>
      <c r="N24" s="26"/>
      <c r="O24" s="26"/>
      <c r="P24" s="26"/>
      <c r="Q24" s="26"/>
      <c r="R24" s="26"/>
      <c r="S24" s="26"/>
      <c r="T24" s="26"/>
      <c r="U24" s="26"/>
      <c r="V24" s="26"/>
      <c r="W24" s="26"/>
      <c r="X24" s="26"/>
      <c r="Y24" s="26"/>
      <c r="Z24" s="26"/>
      <c r="AA24" s="26"/>
      <c r="AB24" s="26"/>
      <c r="AC24" s="26"/>
      <c r="AD24" s="26"/>
      <c r="AE24" s="26"/>
      <c r="AF24" s="26"/>
      <c r="AG24" s="220"/>
      <c r="AH24" s="26"/>
      <c r="AI24" s="33"/>
      <c r="AJ24" s="33"/>
      <c r="AL24" s="353" t="s">
        <v>235</v>
      </c>
      <c r="AM24" s="353"/>
      <c r="AN24" s="353"/>
      <c r="AO24" s="353"/>
      <c r="AP24" s="353"/>
      <c r="AQ24" s="353"/>
      <c r="AR24" s="353"/>
    </row>
    <row r="25" spans="1:44" ht="15" x14ac:dyDescent="0.15">
      <c r="A25" s="14">
        <v>12</v>
      </c>
      <c r="B25" s="349"/>
      <c r="C25" s="15" t="s">
        <v>203</v>
      </c>
      <c r="D25" s="16" t="str">
        <f>CONCATENATE(B23,C25)</f>
        <v>NLSSA005195Promotor</v>
      </c>
      <c r="E25" s="17" t="s">
        <v>236</v>
      </c>
      <c r="F25" s="17" t="s">
        <v>237</v>
      </c>
      <c r="G25" s="18" t="s">
        <v>238</v>
      </c>
      <c r="H25" s="21">
        <v>44805</v>
      </c>
      <c r="I25" s="26"/>
      <c r="J25" s="26">
        <v>1</v>
      </c>
      <c r="K25" s="26">
        <v>1</v>
      </c>
      <c r="L25" s="26"/>
      <c r="M25" s="26">
        <f t="shared" si="0"/>
        <v>0</v>
      </c>
      <c r="N25" s="26"/>
      <c r="O25" s="26"/>
      <c r="P25" s="26"/>
      <c r="Q25" s="26"/>
      <c r="R25" s="26"/>
      <c r="S25" s="26"/>
      <c r="T25" s="26"/>
      <c r="U25" s="26"/>
      <c r="V25" s="26"/>
      <c r="W25" s="26"/>
      <c r="X25" s="26"/>
      <c r="Y25" s="26"/>
      <c r="Z25" s="26"/>
      <c r="AA25" s="26"/>
      <c r="AB25" s="26"/>
      <c r="AC25" s="26"/>
      <c r="AD25" s="26"/>
      <c r="AE25" s="26"/>
      <c r="AF25" s="26"/>
      <c r="AG25" s="217"/>
      <c r="AH25" s="26"/>
      <c r="AI25" s="33"/>
      <c r="AJ25" s="33"/>
      <c r="AL25" s="353" t="s">
        <v>239</v>
      </c>
      <c r="AM25" s="353"/>
      <c r="AN25" s="353"/>
      <c r="AO25" s="353"/>
      <c r="AP25" s="353"/>
      <c r="AQ25" s="353"/>
      <c r="AR25" s="353"/>
    </row>
    <row r="26" spans="1:44" x14ac:dyDescent="0.15">
      <c r="A26" s="4">
        <v>13</v>
      </c>
      <c r="B26" s="347" t="s">
        <v>73</v>
      </c>
      <c r="C26" s="15" t="s">
        <v>193</v>
      </c>
      <c r="D26" s="16" t="str">
        <f>CONCATENATE(B26,C26)</f>
        <v>NLSSA005212Médico</v>
      </c>
      <c r="E26" s="17" t="s">
        <v>282</v>
      </c>
      <c r="F26" s="17" t="s">
        <v>283</v>
      </c>
      <c r="G26" s="18" t="s">
        <v>284</v>
      </c>
      <c r="H26" s="19">
        <v>44228</v>
      </c>
      <c r="I26" s="27"/>
      <c r="J26" s="26">
        <v>1</v>
      </c>
      <c r="K26" s="26">
        <v>1</v>
      </c>
      <c r="L26" s="26"/>
      <c r="M26" s="26">
        <f t="shared" si="0"/>
        <v>0</v>
      </c>
      <c r="N26" s="26"/>
      <c r="O26" s="26"/>
      <c r="P26" s="26"/>
      <c r="Q26" s="26"/>
      <c r="R26" s="26"/>
      <c r="S26" s="26"/>
      <c r="T26" s="26"/>
      <c r="U26" s="26"/>
      <c r="V26" s="26"/>
      <c r="W26" s="26"/>
      <c r="X26" s="26"/>
      <c r="Y26" s="26"/>
      <c r="Z26" s="26"/>
      <c r="AA26" s="26"/>
      <c r="AB26" s="26"/>
      <c r="AC26" s="26"/>
      <c r="AD26" s="26"/>
      <c r="AE26" s="26"/>
      <c r="AF26" s="26"/>
      <c r="AG26" s="220"/>
      <c r="AH26" s="26"/>
      <c r="AI26" s="33"/>
      <c r="AJ26" s="33"/>
      <c r="AL26" s="353" t="s">
        <v>240</v>
      </c>
      <c r="AM26" s="353"/>
      <c r="AN26" s="353"/>
      <c r="AO26" s="353"/>
      <c r="AP26" s="353"/>
      <c r="AQ26" s="353"/>
      <c r="AR26" s="353"/>
    </row>
    <row r="27" spans="1:44" x14ac:dyDescent="0.15">
      <c r="A27" s="4">
        <v>14</v>
      </c>
      <c r="B27" s="348"/>
      <c r="C27" s="15" t="s">
        <v>198</v>
      </c>
      <c r="D27" s="16" t="str">
        <f>CONCATENATE(B26,C27)</f>
        <v>NLSSA005212Enfermera</v>
      </c>
      <c r="E27" s="17" t="s">
        <v>241</v>
      </c>
      <c r="F27" s="17" t="s">
        <v>242</v>
      </c>
      <c r="G27" s="18" t="s">
        <v>243</v>
      </c>
      <c r="H27" s="19">
        <v>42385</v>
      </c>
      <c r="I27" s="26"/>
      <c r="J27" s="26">
        <v>1</v>
      </c>
      <c r="K27" s="26">
        <v>1</v>
      </c>
      <c r="L27" s="26"/>
      <c r="M27" s="26">
        <f t="shared" si="0"/>
        <v>0</v>
      </c>
      <c r="N27" s="26"/>
      <c r="O27" s="26"/>
      <c r="P27" s="26"/>
      <c r="Q27" s="26"/>
      <c r="R27" s="26"/>
      <c r="S27" s="26"/>
      <c r="T27" s="26"/>
      <c r="U27" s="26"/>
      <c r="V27" s="26"/>
      <c r="W27" s="26"/>
      <c r="X27" s="26"/>
      <c r="Y27" s="26"/>
      <c r="Z27" s="26"/>
      <c r="AA27" s="26"/>
      <c r="AB27" s="26"/>
      <c r="AC27" s="26"/>
      <c r="AD27" s="26"/>
      <c r="AE27" s="26"/>
      <c r="AF27" s="26"/>
      <c r="AG27" s="220"/>
      <c r="AH27" s="26"/>
      <c r="AI27" s="33"/>
      <c r="AJ27" s="33"/>
      <c r="AL27" s="353" t="s">
        <v>244</v>
      </c>
      <c r="AM27" s="353"/>
      <c r="AN27" s="353"/>
      <c r="AO27" s="353"/>
      <c r="AP27" s="353"/>
      <c r="AQ27" s="353"/>
      <c r="AR27" s="353"/>
    </row>
    <row r="28" spans="1:44" ht="15" x14ac:dyDescent="0.15">
      <c r="A28" s="4">
        <v>15</v>
      </c>
      <c r="B28" s="349"/>
      <c r="C28" s="15" t="s">
        <v>203</v>
      </c>
      <c r="D28" s="16" t="str">
        <f>CONCATENATE(B26,C28)</f>
        <v>NLSSA005212Promotor</v>
      </c>
      <c r="E28" s="17" t="s">
        <v>245</v>
      </c>
      <c r="F28" s="17" t="s">
        <v>246</v>
      </c>
      <c r="G28" s="18" t="s">
        <v>247</v>
      </c>
      <c r="H28" s="19">
        <v>43297</v>
      </c>
      <c r="I28" s="26"/>
      <c r="J28" s="26">
        <v>1</v>
      </c>
      <c r="K28" s="26">
        <v>1</v>
      </c>
      <c r="L28" s="26"/>
      <c r="M28" s="26">
        <f t="shared" si="0"/>
        <v>0</v>
      </c>
      <c r="N28" s="26"/>
      <c r="O28" s="26"/>
      <c r="P28" s="26"/>
      <c r="Q28" s="26"/>
      <c r="R28" s="26"/>
      <c r="S28" s="26"/>
      <c r="T28" s="26"/>
      <c r="U28" s="26"/>
      <c r="V28" s="26"/>
      <c r="W28" s="26"/>
      <c r="X28" s="26"/>
      <c r="Y28" s="26"/>
      <c r="Z28" s="26"/>
      <c r="AA28" s="26"/>
      <c r="AB28" s="26"/>
      <c r="AC28" s="26"/>
      <c r="AD28" s="26"/>
      <c r="AE28" s="26"/>
      <c r="AF28" s="26"/>
      <c r="AG28" s="217"/>
      <c r="AH28" s="26"/>
      <c r="AI28" s="33"/>
      <c r="AJ28" s="33"/>
      <c r="AL28" s="353" t="s">
        <v>248</v>
      </c>
      <c r="AM28" s="353"/>
      <c r="AN28" s="353"/>
      <c r="AO28" s="353"/>
      <c r="AP28" s="353"/>
      <c r="AQ28" s="353"/>
      <c r="AR28" s="353"/>
    </row>
    <row r="29" spans="1:44" x14ac:dyDescent="0.15">
      <c r="A29" s="4">
        <v>16</v>
      </c>
      <c r="B29" s="347" t="s">
        <v>75</v>
      </c>
      <c r="C29" s="15" t="s">
        <v>193</v>
      </c>
      <c r="D29" s="16" t="str">
        <f>CONCATENATE(B29,C29)</f>
        <v>NLSSA005171Médico</v>
      </c>
      <c r="E29" s="17" t="s">
        <v>250</v>
      </c>
      <c r="F29" s="17"/>
      <c r="G29" s="18"/>
      <c r="H29" s="21"/>
      <c r="I29" s="21"/>
      <c r="J29" s="26">
        <v>0</v>
      </c>
      <c r="K29" s="26">
        <v>0</v>
      </c>
      <c r="L29" s="30"/>
      <c r="M29" s="26">
        <f t="shared" si="0"/>
        <v>0</v>
      </c>
      <c r="N29" s="26"/>
      <c r="O29" s="26"/>
      <c r="P29" s="26"/>
      <c r="Q29" s="26"/>
      <c r="R29" s="26"/>
      <c r="S29" s="26"/>
      <c r="T29" s="26"/>
      <c r="U29" s="26"/>
      <c r="V29" s="26"/>
      <c r="W29" s="26"/>
      <c r="X29" s="26"/>
      <c r="Y29" s="26"/>
      <c r="Z29" s="26"/>
      <c r="AA29" s="26"/>
      <c r="AB29" s="26"/>
      <c r="AC29" s="26"/>
      <c r="AD29" s="26"/>
      <c r="AE29" s="26"/>
      <c r="AF29" s="26"/>
      <c r="AG29" s="220"/>
      <c r="AH29" s="26"/>
      <c r="AI29" s="33"/>
      <c r="AJ29" s="33"/>
      <c r="AL29" s="353" t="s">
        <v>251</v>
      </c>
      <c r="AM29" s="353"/>
      <c r="AN29" s="353"/>
      <c r="AO29" s="353"/>
      <c r="AP29" s="353"/>
      <c r="AQ29" s="353"/>
      <c r="AR29" s="353"/>
    </row>
    <row r="30" spans="1:44" ht="15" x14ac:dyDescent="0.15">
      <c r="A30" s="4">
        <v>17</v>
      </c>
      <c r="B30" s="348"/>
      <c r="C30" s="15" t="s">
        <v>198</v>
      </c>
      <c r="D30" s="16" t="str">
        <f>CONCATENATE(B29,C30)</f>
        <v>NLSSA005171Enfermera</v>
      </c>
      <c r="E30" s="17" t="s">
        <v>252</v>
      </c>
      <c r="F30" s="17" t="s">
        <v>200</v>
      </c>
      <c r="G30" s="19" t="s">
        <v>253</v>
      </c>
      <c r="H30" s="19">
        <v>44393</v>
      </c>
      <c r="I30" s="21"/>
      <c r="J30" s="26">
        <v>1</v>
      </c>
      <c r="K30" s="26">
        <v>1</v>
      </c>
      <c r="L30" s="26"/>
      <c r="M30" s="26">
        <f t="shared" si="0"/>
        <v>0</v>
      </c>
      <c r="N30" s="26"/>
      <c r="O30" s="26"/>
      <c r="P30" s="26"/>
      <c r="Q30" s="26"/>
      <c r="R30" s="26"/>
      <c r="S30" s="26"/>
      <c r="T30" s="26"/>
      <c r="U30" s="26"/>
      <c r="V30" s="26"/>
      <c r="W30" s="26"/>
      <c r="X30" s="26"/>
      <c r="Y30" s="26"/>
      <c r="Z30" s="26"/>
      <c r="AA30" s="26"/>
      <c r="AB30" s="26"/>
      <c r="AC30" s="26"/>
      <c r="AD30" s="26"/>
      <c r="AE30" s="26"/>
      <c r="AF30" s="26"/>
      <c r="AG30" s="217"/>
      <c r="AH30" s="26"/>
      <c r="AI30" s="33"/>
      <c r="AJ30" s="33"/>
      <c r="AL30" s="353" t="s">
        <v>254</v>
      </c>
      <c r="AM30" s="353"/>
      <c r="AN30" s="353"/>
      <c r="AO30" s="353"/>
      <c r="AP30" s="353"/>
      <c r="AQ30" s="353"/>
      <c r="AR30" s="353"/>
    </row>
    <row r="31" spans="1:44" ht="15" x14ac:dyDescent="0.15">
      <c r="A31" s="4">
        <v>18</v>
      </c>
      <c r="B31" s="349"/>
      <c r="C31" s="15" t="s">
        <v>203</v>
      </c>
      <c r="D31" s="16" t="str">
        <f>CONCATENATE(B29,C31)</f>
        <v>NLSSA005171Promotor</v>
      </c>
      <c r="E31" s="17" t="s">
        <v>200</v>
      </c>
      <c r="F31" s="17" t="s">
        <v>200</v>
      </c>
      <c r="G31" s="18" t="s">
        <v>255</v>
      </c>
      <c r="H31" s="19">
        <v>43359</v>
      </c>
      <c r="I31" s="26"/>
      <c r="J31" s="26">
        <v>1</v>
      </c>
      <c r="K31" s="26">
        <v>1</v>
      </c>
      <c r="L31" s="26"/>
      <c r="M31" s="26">
        <f t="shared" si="0"/>
        <v>0</v>
      </c>
      <c r="N31" s="26"/>
      <c r="O31" s="26"/>
      <c r="P31" s="26"/>
      <c r="Q31" s="26"/>
      <c r="R31" s="26"/>
      <c r="S31" s="26"/>
      <c r="T31" s="26"/>
      <c r="U31" s="26"/>
      <c r="V31" s="26"/>
      <c r="W31" s="26"/>
      <c r="X31" s="26"/>
      <c r="Y31" s="26"/>
      <c r="Z31" s="26"/>
      <c r="AA31" s="26"/>
      <c r="AB31" s="26"/>
      <c r="AC31" s="26"/>
      <c r="AD31" s="26"/>
      <c r="AE31" s="26"/>
      <c r="AF31" s="26"/>
      <c r="AG31" s="217"/>
      <c r="AH31" s="26"/>
      <c r="AI31" s="33"/>
      <c r="AJ31" s="33"/>
      <c r="AL31" s="353" t="s">
        <v>256</v>
      </c>
      <c r="AM31" s="353"/>
      <c r="AN31" s="353"/>
      <c r="AO31" s="353"/>
      <c r="AP31" s="353"/>
      <c r="AQ31" s="353"/>
      <c r="AR31" s="353"/>
    </row>
    <row r="32" spans="1:44" ht="15" x14ac:dyDescent="0.15">
      <c r="A32" s="4">
        <v>19</v>
      </c>
      <c r="B32" s="347" t="s">
        <v>77</v>
      </c>
      <c r="C32" s="15" t="s">
        <v>193</v>
      </c>
      <c r="D32" s="16" t="str">
        <f>CONCATENATE(B32,C32)</f>
        <v>NLSSA005166Médico</v>
      </c>
      <c r="E32" s="17" t="s">
        <v>257</v>
      </c>
      <c r="F32" s="17" t="s">
        <v>258</v>
      </c>
      <c r="G32" s="18" t="s">
        <v>259</v>
      </c>
      <c r="H32" s="19">
        <v>44228</v>
      </c>
      <c r="I32" s="27"/>
      <c r="J32" s="26">
        <v>1</v>
      </c>
      <c r="K32" s="26">
        <v>1</v>
      </c>
      <c r="L32" s="26"/>
      <c r="M32" s="26">
        <f t="shared" si="0"/>
        <v>0</v>
      </c>
      <c r="N32" s="26"/>
      <c r="O32" s="26"/>
      <c r="P32" s="26"/>
      <c r="Q32" s="26"/>
      <c r="R32" s="26"/>
      <c r="S32" s="26"/>
      <c r="T32" s="26"/>
      <c r="U32" s="26"/>
      <c r="V32" s="26"/>
      <c r="W32" s="26"/>
      <c r="X32" s="26"/>
      <c r="Y32" s="26"/>
      <c r="Z32" s="26"/>
      <c r="AA32" s="26"/>
      <c r="AB32" s="26"/>
      <c r="AC32" s="26"/>
      <c r="AD32" s="26"/>
      <c r="AE32" s="26"/>
      <c r="AF32" s="26"/>
      <c r="AG32" s="217"/>
      <c r="AH32" s="26"/>
      <c r="AI32" s="33"/>
      <c r="AJ32" s="33"/>
      <c r="AL32" s="353" t="s">
        <v>260</v>
      </c>
      <c r="AM32" s="353"/>
      <c r="AN32" s="353"/>
      <c r="AO32" s="353"/>
      <c r="AP32" s="353"/>
      <c r="AQ32" s="353"/>
      <c r="AR32" s="353"/>
    </row>
    <row r="33" spans="1:44" ht="15" x14ac:dyDescent="0.15">
      <c r="A33" s="4">
        <v>20</v>
      </c>
      <c r="B33" s="348"/>
      <c r="C33" s="15" t="s">
        <v>198</v>
      </c>
      <c r="D33" s="16" t="str">
        <f>CONCATENATE(B32,C33)</f>
        <v>NLSSA005166Enfermera</v>
      </c>
      <c r="E33" s="17" t="s">
        <v>261</v>
      </c>
      <c r="F33" s="17" t="s">
        <v>262</v>
      </c>
      <c r="G33" s="18" t="s">
        <v>263</v>
      </c>
      <c r="H33" s="19">
        <v>42675</v>
      </c>
      <c r="I33" s="26"/>
      <c r="J33" s="26">
        <v>1</v>
      </c>
      <c r="K33" s="26">
        <v>1</v>
      </c>
      <c r="L33" s="26"/>
      <c r="M33" s="26">
        <f t="shared" si="0"/>
        <v>0</v>
      </c>
      <c r="N33" s="26"/>
      <c r="O33" s="26"/>
      <c r="P33" s="26"/>
      <c r="Q33" s="26"/>
      <c r="R33" s="26"/>
      <c r="S33" s="26"/>
      <c r="T33" s="26"/>
      <c r="U33" s="26"/>
      <c r="V33" s="26"/>
      <c r="W33" s="26"/>
      <c r="X33" s="26"/>
      <c r="Y33" s="26"/>
      <c r="Z33" s="26"/>
      <c r="AA33" s="26"/>
      <c r="AB33" s="26"/>
      <c r="AC33" s="26"/>
      <c r="AD33" s="26"/>
      <c r="AE33" s="26"/>
      <c r="AF33" s="26"/>
      <c r="AG33" s="217"/>
      <c r="AH33" s="26"/>
      <c r="AI33" s="33"/>
      <c r="AJ33" s="33"/>
      <c r="AL33" s="353" t="s">
        <v>264</v>
      </c>
      <c r="AM33" s="353"/>
      <c r="AN33" s="353"/>
      <c r="AO33" s="353"/>
      <c r="AP33" s="353"/>
      <c r="AQ33" s="353"/>
      <c r="AR33" s="353"/>
    </row>
    <row r="34" spans="1:44" ht="15" x14ac:dyDescent="0.15">
      <c r="A34" s="4">
        <v>21</v>
      </c>
      <c r="B34" s="349"/>
      <c r="C34" s="15" t="s">
        <v>203</v>
      </c>
      <c r="D34" s="16" t="str">
        <f>CONCATENATE(B32,C34)</f>
        <v>NLSSA005166Promotor</v>
      </c>
      <c r="E34" s="17" t="s">
        <v>265</v>
      </c>
      <c r="F34" s="17" t="s">
        <v>266</v>
      </c>
      <c r="G34" s="18" t="s">
        <v>267</v>
      </c>
      <c r="H34" s="19">
        <v>43132</v>
      </c>
      <c r="I34" s="26"/>
      <c r="J34" s="26">
        <v>1</v>
      </c>
      <c r="K34" s="26">
        <v>1</v>
      </c>
      <c r="L34" s="26"/>
      <c r="M34" s="26">
        <f t="shared" si="0"/>
        <v>0</v>
      </c>
      <c r="N34" s="26"/>
      <c r="O34" s="26"/>
      <c r="P34" s="26"/>
      <c r="Q34" s="26"/>
      <c r="R34" s="26"/>
      <c r="S34" s="26"/>
      <c r="T34" s="26"/>
      <c r="U34" s="26"/>
      <c r="V34" s="26"/>
      <c r="W34" s="26"/>
      <c r="X34" s="26"/>
      <c r="Y34" s="26"/>
      <c r="Z34" s="26"/>
      <c r="AA34" s="26"/>
      <c r="AB34" s="26"/>
      <c r="AC34" s="26"/>
      <c r="AD34" s="26"/>
      <c r="AE34" s="26"/>
      <c r="AF34" s="26"/>
      <c r="AG34" s="217"/>
      <c r="AH34" s="26"/>
      <c r="AI34" s="33"/>
      <c r="AJ34" s="33"/>
    </row>
    <row r="35" spans="1:44" ht="15" x14ac:dyDescent="0.15">
      <c r="A35" s="4">
        <v>22</v>
      </c>
      <c r="B35" s="347" t="s">
        <v>79</v>
      </c>
      <c r="C35" s="15" t="s">
        <v>193</v>
      </c>
      <c r="D35" s="16" t="str">
        <f>CONCATENATE(B35,C35)</f>
        <v>NLSSA005200Médico</v>
      </c>
      <c r="E35" s="17" t="s">
        <v>250</v>
      </c>
      <c r="F35" s="17"/>
      <c r="G35" s="18"/>
      <c r="H35" s="19"/>
      <c r="I35" s="213"/>
      <c r="J35" s="26">
        <v>0</v>
      </c>
      <c r="K35" s="26">
        <v>0</v>
      </c>
      <c r="L35" s="26"/>
      <c r="M35" s="26">
        <f t="shared" si="0"/>
        <v>0</v>
      </c>
      <c r="N35" s="26"/>
      <c r="O35" s="26"/>
      <c r="P35" s="26"/>
      <c r="Q35" s="26"/>
      <c r="R35" s="26"/>
      <c r="S35" s="26"/>
      <c r="T35" s="26"/>
      <c r="U35" s="26"/>
      <c r="V35" s="26"/>
      <c r="W35" s="26"/>
      <c r="X35" s="26"/>
      <c r="Y35" s="26"/>
      <c r="Z35" s="26"/>
      <c r="AA35" s="26"/>
      <c r="AB35" s="26"/>
      <c r="AC35" s="26"/>
      <c r="AD35" s="26"/>
      <c r="AE35" s="26"/>
      <c r="AF35" s="26"/>
      <c r="AG35" s="220"/>
      <c r="AH35" s="26"/>
      <c r="AI35" s="33"/>
      <c r="AJ35" s="33"/>
    </row>
    <row r="36" spans="1:44" x14ac:dyDescent="0.15">
      <c r="A36" s="4">
        <v>23</v>
      </c>
      <c r="B36" s="348"/>
      <c r="C36" s="15" t="s">
        <v>198</v>
      </c>
      <c r="D36" s="16" t="str">
        <f>CONCATENATE(B35,C36)</f>
        <v>NLSSA005200Enfermera</v>
      </c>
      <c r="E36" s="17" t="s">
        <v>250</v>
      </c>
      <c r="F36" s="17"/>
      <c r="G36" s="18"/>
      <c r="H36" s="19"/>
      <c r="I36" s="26"/>
      <c r="J36" s="26">
        <v>0</v>
      </c>
      <c r="K36" s="26">
        <v>0</v>
      </c>
      <c r="L36" s="30"/>
      <c r="M36" s="26">
        <f t="shared" si="0"/>
        <v>0</v>
      </c>
      <c r="N36" s="26"/>
      <c r="O36" s="26"/>
      <c r="P36" s="26"/>
      <c r="Q36" s="26"/>
      <c r="R36" s="26"/>
      <c r="S36" s="26"/>
      <c r="T36" s="26"/>
      <c r="U36" s="26"/>
      <c r="V36" s="26"/>
      <c r="W36" s="26"/>
      <c r="X36" s="26"/>
      <c r="Y36" s="26"/>
      <c r="Z36" s="26"/>
      <c r="AA36" s="26"/>
      <c r="AB36" s="26"/>
      <c r="AC36" s="26"/>
      <c r="AD36" s="26"/>
      <c r="AE36" s="26"/>
      <c r="AF36" s="26"/>
      <c r="AG36" s="220"/>
      <c r="AH36" s="26"/>
      <c r="AI36" s="33"/>
      <c r="AJ36" s="33"/>
    </row>
    <row r="37" spans="1:44" ht="15" x14ac:dyDescent="0.15">
      <c r="A37" s="4">
        <v>24</v>
      </c>
      <c r="B37" s="349"/>
      <c r="C37" s="15" t="s">
        <v>203</v>
      </c>
      <c r="D37" s="16" t="str">
        <f>CONCATENATE(B35,C37)</f>
        <v>NLSSA005200Promotor</v>
      </c>
      <c r="E37" s="17" t="s">
        <v>250</v>
      </c>
      <c r="F37" s="17"/>
      <c r="G37" s="19"/>
      <c r="H37" s="19"/>
      <c r="I37" s="213"/>
      <c r="J37" s="26">
        <v>0</v>
      </c>
      <c r="K37" s="26">
        <v>0</v>
      </c>
      <c r="L37" s="30"/>
      <c r="M37" s="26">
        <f t="shared" si="0"/>
        <v>0</v>
      </c>
      <c r="N37" s="26"/>
      <c r="O37" s="26"/>
      <c r="P37" s="26"/>
      <c r="Q37" s="26"/>
      <c r="R37" s="26"/>
      <c r="S37" s="26"/>
      <c r="T37" s="26"/>
      <c r="U37" s="26"/>
      <c r="V37" s="26"/>
      <c r="W37" s="26"/>
      <c r="X37" s="26"/>
      <c r="Y37" s="26"/>
      <c r="Z37" s="26"/>
      <c r="AA37" s="26"/>
      <c r="AB37" s="26"/>
      <c r="AC37" s="26"/>
      <c r="AD37" s="26"/>
      <c r="AE37" s="26"/>
      <c r="AF37" s="26"/>
      <c r="AG37" s="217"/>
      <c r="AH37" s="26"/>
      <c r="AI37" s="33"/>
      <c r="AJ37" s="33"/>
    </row>
    <row r="38" spans="1:44" ht="15" x14ac:dyDescent="0.15">
      <c r="A38" s="4">
        <v>25</v>
      </c>
      <c r="B38" s="347" t="s">
        <v>81</v>
      </c>
      <c r="C38" s="15" t="s">
        <v>193</v>
      </c>
      <c r="D38" s="16" t="str">
        <f>CONCATENATE(B38,C38)</f>
        <v>NLSSA005154Médico</v>
      </c>
      <c r="E38" s="17" t="s">
        <v>200</v>
      </c>
      <c r="F38" s="17" t="s">
        <v>268</v>
      </c>
      <c r="G38" s="18" t="s">
        <v>269</v>
      </c>
      <c r="H38" s="19">
        <v>44789</v>
      </c>
      <c r="I38" s="26"/>
      <c r="J38" s="26">
        <v>1</v>
      </c>
      <c r="K38" s="26">
        <v>1</v>
      </c>
      <c r="L38" s="26"/>
      <c r="M38" s="26">
        <f t="shared" si="0"/>
        <v>0</v>
      </c>
      <c r="N38" s="26"/>
      <c r="O38" s="26"/>
      <c r="P38" s="26"/>
      <c r="Q38" s="26"/>
      <c r="R38" s="26"/>
      <c r="S38" s="26"/>
      <c r="T38" s="26"/>
      <c r="U38" s="26"/>
      <c r="V38" s="26"/>
      <c r="W38" s="26"/>
      <c r="X38" s="26"/>
      <c r="Y38" s="26"/>
      <c r="Z38" s="26"/>
      <c r="AA38" s="26"/>
      <c r="AB38" s="26"/>
      <c r="AC38" s="26"/>
      <c r="AD38" s="26"/>
      <c r="AE38" s="26"/>
      <c r="AF38" s="26"/>
      <c r="AG38" s="217"/>
      <c r="AH38" s="26"/>
      <c r="AI38" s="33"/>
      <c r="AJ38" s="33"/>
    </row>
    <row r="39" spans="1:44" x14ac:dyDescent="0.15">
      <c r="A39" s="4">
        <v>26</v>
      </c>
      <c r="B39" s="348"/>
      <c r="C39" s="15" t="s">
        <v>198</v>
      </c>
      <c r="D39" s="16" t="str">
        <f>CONCATENATE(B38,C39)</f>
        <v>NLSSA005154Enfermera</v>
      </c>
      <c r="E39" s="17" t="s">
        <v>270</v>
      </c>
      <c r="F39" s="17" t="s">
        <v>249</v>
      </c>
      <c r="G39" s="18" t="s">
        <v>271</v>
      </c>
      <c r="H39" s="19">
        <v>39814</v>
      </c>
      <c r="I39" s="26"/>
      <c r="J39" s="26">
        <v>1</v>
      </c>
      <c r="K39" s="26">
        <v>1</v>
      </c>
      <c r="L39" s="26"/>
      <c r="M39" s="26">
        <f t="shared" si="0"/>
        <v>0</v>
      </c>
      <c r="N39" s="26"/>
      <c r="O39" s="26"/>
      <c r="P39" s="26"/>
      <c r="Q39" s="26"/>
      <c r="R39" s="26"/>
      <c r="S39" s="26"/>
      <c r="T39" s="26"/>
      <c r="U39" s="26"/>
      <c r="V39" s="26"/>
      <c r="W39" s="26"/>
      <c r="X39" s="26"/>
      <c r="Y39" s="26"/>
      <c r="Z39" s="26"/>
      <c r="AA39" s="26"/>
      <c r="AB39" s="26"/>
      <c r="AC39" s="26"/>
      <c r="AD39" s="26"/>
      <c r="AE39" s="26"/>
      <c r="AF39" s="26"/>
      <c r="AG39" s="220"/>
      <c r="AH39" s="26"/>
      <c r="AI39" s="33"/>
      <c r="AJ39" s="33"/>
    </row>
    <row r="40" spans="1:44" ht="15" x14ac:dyDescent="0.15">
      <c r="A40" s="4">
        <v>27</v>
      </c>
      <c r="B40" s="349"/>
      <c r="C40" s="15" t="s">
        <v>203</v>
      </c>
      <c r="D40" s="16" t="str">
        <f>CONCATENATE(B38,C40)</f>
        <v>NLSSA005154Promotor</v>
      </c>
      <c r="E40" s="17" t="s">
        <v>205</v>
      </c>
      <c r="F40" s="17" t="s">
        <v>272</v>
      </c>
      <c r="G40" s="18" t="s">
        <v>273</v>
      </c>
      <c r="H40" s="19">
        <v>42841</v>
      </c>
      <c r="I40" s="26"/>
      <c r="J40" s="26">
        <v>1</v>
      </c>
      <c r="K40" s="26">
        <v>1</v>
      </c>
      <c r="L40" s="26"/>
      <c r="M40" s="26">
        <f t="shared" si="0"/>
        <v>0</v>
      </c>
      <c r="N40" s="26"/>
      <c r="O40" s="26"/>
      <c r="P40" s="26"/>
      <c r="Q40" s="26"/>
      <c r="R40" s="26"/>
      <c r="S40" s="26"/>
      <c r="T40" s="26"/>
      <c r="U40" s="26"/>
      <c r="V40" s="26"/>
      <c r="W40" s="26"/>
      <c r="X40" s="26"/>
      <c r="Y40" s="26"/>
      <c r="Z40" s="26"/>
      <c r="AA40" s="26"/>
      <c r="AB40" s="26"/>
      <c r="AC40" s="26"/>
      <c r="AD40" s="26"/>
      <c r="AE40" s="26"/>
      <c r="AF40" s="26"/>
      <c r="AG40" s="218"/>
      <c r="AH40" s="26"/>
      <c r="AI40" s="33"/>
      <c r="AJ40" s="33"/>
    </row>
    <row r="41" spans="1:44" ht="15" x14ac:dyDescent="0.15">
      <c r="A41" s="4">
        <v>28</v>
      </c>
      <c r="B41" s="347" t="s">
        <v>83</v>
      </c>
      <c r="C41" s="15" t="s">
        <v>193</v>
      </c>
      <c r="D41" s="16" t="str">
        <f>CONCATENATE(B41,C41)</f>
        <v>NLSSA005183Médico</v>
      </c>
      <c r="E41" s="17" t="s">
        <v>274</v>
      </c>
      <c r="F41" s="17" t="s">
        <v>275</v>
      </c>
      <c r="G41" s="18" t="s">
        <v>276</v>
      </c>
      <c r="H41" s="19">
        <v>43846</v>
      </c>
      <c r="I41" s="26"/>
      <c r="J41" s="26">
        <v>1</v>
      </c>
      <c r="K41" s="26">
        <v>1</v>
      </c>
      <c r="L41" s="26"/>
      <c r="M41" s="26">
        <f t="shared" si="0"/>
        <v>0</v>
      </c>
      <c r="N41" s="26"/>
      <c r="O41" s="26"/>
      <c r="P41" s="26"/>
      <c r="Q41" s="26"/>
      <c r="R41" s="26"/>
      <c r="S41" s="26"/>
      <c r="T41" s="26"/>
      <c r="U41" s="26"/>
      <c r="V41" s="26"/>
      <c r="W41" s="26"/>
      <c r="X41" s="26"/>
      <c r="Y41" s="26"/>
      <c r="Z41" s="26"/>
      <c r="AA41" s="26"/>
      <c r="AB41" s="26"/>
      <c r="AC41" s="26"/>
      <c r="AD41" s="26"/>
      <c r="AE41" s="26"/>
      <c r="AF41" s="26"/>
      <c r="AG41" s="218"/>
      <c r="AH41" s="26"/>
      <c r="AI41" s="33"/>
      <c r="AJ41" s="33"/>
    </row>
    <row r="42" spans="1:44" ht="15" x14ac:dyDescent="0.15">
      <c r="A42" s="4">
        <v>29</v>
      </c>
      <c r="B42" s="348"/>
      <c r="C42" s="15" t="s">
        <v>198</v>
      </c>
      <c r="D42" s="16" t="str">
        <f>CONCATENATE(B41,C42)</f>
        <v>NLSSA005183Enfermera</v>
      </c>
      <c r="E42" s="17" t="s">
        <v>277</v>
      </c>
      <c r="F42" s="17" t="s">
        <v>278</v>
      </c>
      <c r="G42" s="18" t="s">
        <v>279</v>
      </c>
      <c r="H42" s="19">
        <v>42401</v>
      </c>
      <c r="I42" s="26"/>
      <c r="J42" s="26">
        <v>1</v>
      </c>
      <c r="K42" s="26">
        <v>1</v>
      </c>
      <c r="L42" s="30"/>
      <c r="M42" s="26">
        <f t="shared" si="0"/>
        <v>0</v>
      </c>
      <c r="N42" s="26"/>
      <c r="O42" s="26"/>
      <c r="P42" s="26"/>
      <c r="Q42" s="26"/>
      <c r="R42" s="26"/>
      <c r="S42" s="26"/>
      <c r="T42" s="26"/>
      <c r="U42" s="26"/>
      <c r="V42" s="26"/>
      <c r="W42" s="26"/>
      <c r="X42" s="26"/>
      <c r="Y42" s="26"/>
      <c r="Z42" s="26"/>
      <c r="AA42" s="26"/>
      <c r="AB42" s="26"/>
      <c r="AC42" s="26"/>
      <c r="AD42" s="26"/>
      <c r="AE42" s="26"/>
      <c r="AF42" s="26"/>
      <c r="AG42" s="218"/>
      <c r="AH42" s="26"/>
      <c r="AI42" s="33"/>
      <c r="AJ42" s="33"/>
    </row>
    <row r="43" spans="1:44" ht="15" x14ac:dyDescent="0.15">
      <c r="A43" s="4">
        <v>30</v>
      </c>
      <c r="B43" s="349"/>
      <c r="C43" s="15" t="s">
        <v>203</v>
      </c>
      <c r="D43" s="16" t="str">
        <f>CONCATENATE(B41,C43)</f>
        <v>NLSSA005183Promotor</v>
      </c>
      <c r="E43" s="17" t="s">
        <v>245</v>
      </c>
      <c r="F43" s="17" t="s">
        <v>280</v>
      </c>
      <c r="G43" s="18" t="s">
        <v>281</v>
      </c>
      <c r="H43" s="19">
        <v>40210</v>
      </c>
      <c r="I43" s="26"/>
      <c r="J43" s="26">
        <v>1</v>
      </c>
      <c r="K43" s="26">
        <v>1</v>
      </c>
      <c r="L43" s="30"/>
      <c r="M43" s="26">
        <f t="shared" si="0"/>
        <v>0</v>
      </c>
      <c r="N43" s="26"/>
      <c r="O43" s="26"/>
      <c r="P43" s="26"/>
      <c r="Q43" s="26"/>
      <c r="R43" s="26"/>
      <c r="S43" s="26"/>
      <c r="T43" s="26"/>
      <c r="U43" s="26"/>
      <c r="V43" s="26"/>
      <c r="W43" s="26"/>
      <c r="X43" s="26"/>
      <c r="Y43" s="26"/>
      <c r="Z43" s="26"/>
      <c r="AA43" s="26"/>
      <c r="AB43" s="26"/>
      <c r="AC43" s="26"/>
      <c r="AD43" s="26"/>
      <c r="AE43" s="26"/>
      <c r="AF43" s="26"/>
      <c r="AG43" s="218"/>
      <c r="AH43" s="26"/>
      <c r="AI43" s="33"/>
      <c r="AJ43" s="33"/>
    </row>
    <row r="44" spans="1:44" x14ac:dyDescent="0.15">
      <c r="A44" s="4">
        <v>21</v>
      </c>
      <c r="B44" s="344" t="s">
        <v>86</v>
      </c>
      <c r="C44" s="15" t="s">
        <v>193</v>
      </c>
      <c r="D44" s="16" t="str">
        <f>CONCATENATE(B44,C44)</f>
        <v>NLSSA014720Médico</v>
      </c>
      <c r="E44" s="17" t="s">
        <v>250</v>
      </c>
      <c r="F44" s="17"/>
      <c r="G44" s="18"/>
      <c r="H44" s="19"/>
      <c r="I44" s="27"/>
      <c r="J44" s="26">
        <v>0</v>
      </c>
      <c r="K44" s="26">
        <v>0</v>
      </c>
      <c r="L44" s="26"/>
      <c r="M44" s="26">
        <f t="shared" si="0"/>
        <v>0</v>
      </c>
      <c r="N44" s="26"/>
      <c r="O44" s="26"/>
      <c r="P44" s="26"/>
      <c r="Q44" s="26"/>
      <c r="R44" s="26"/>
      <c r="S44" s="26"/>
      <c r="T44" s="26"/>
      <c r="U44" s="26"/>
      <c r="V44" s="26"/>
      <c r="W44" s="26"/>
      <c r="X44" s="26"/>
      <c r="Y44" s="26"/>
      <c r="Z44" s="26"/>
      <c r="AA44" s="26"/>
      <c r="AB44" s="26"/>
      <c r="AC44" s="26"/>
      <c r="AD44" s="26"/>
      <c r="AE44" s="26"/>
      <c r="AF44" s="26"/>
      <c r="AG44" s="220"/>
      <c r="AH44" s="26"/>
      <c r="AI44" s="33"/>
      <c r="AJ44" s="33"/>
    </row>
    <row r="45" spans="1:44" ht="15" x14ac:dyDescent="0.15">
      <c r="A45" s="4">
        <v>32</v>
      </c>
      <c r="B45" s="345"/>
      <c r="C45" s="15" t="s">
        <v>198</v>
      </c>
      <c r="D45" s="16" t="str">
        <f>CONCATENATE(B44,C45)</f>
        <v>NLSSA014720Enfermera</v>
      </c>
      <c r="E45" s="17" t="s">
        <v>285</v>
      </c>
      <c r="F45" s="17" t="s">
        <v>286</v>
      </c>
      <c r="G45" s="20" t="s">
        <v>287</v>
      </c>
      <c r="H45" s="19">
        <v>42036</v>
      </c>
      <c r="I45" s="26"/>
      <c r="J45" s="26">
        <v>1</v>
      </c>
      <c r="K45" s="26">
        <v>1</v>
      </c>
      <c r="L45" s="26"/>
      <c r="M45" s="26">
        <f t="shared" si="0"/>
        <v>0</v>
      </c>
      <c r="N45" s="26"/>
      <c r="O45" s="26"/>
      <c r="P45" s="26"/>
      <c r="Q45" s="26"/>
      <c r="R45" s="26"/>
      <c r="S45" s="26"/>
      <c r="T45" s="26"/>
      <c r="U45" s="26"/>
      <c r="V45" s="26"/>
      <c r="W45" s="26"/>
      <c r="X45" s="26"/>
      <c r="Y45" s="26"/>
      <c r="Z45" s="26"/>
      <c r="AA45" s="26"/>
      <c r="AB45" s="26"/>
      <c r="AC45" s="26"/>
      <c r="AD45" s="26"/>
      <c r="AE45" s="26"/>
      <c r="AF45" s="26"/>
      <c r="AG45" s="218"/>
      <c r="AH45" s="26"/>
      <c r="AI45" s="33"/>
      <c r="AJ45" s="33"/>
    </row>
    <row r="46" spans="1:44" ht="15" x14ac:dyDescent="0.15">
      <c r="A46" s="4">
        <v>33</v>
      </c>
      <c r="B46" s="345"/>
      <c r="C46" s="15" t="s">
        <v>203</v>
      </c>
      <c r="D46" s="16" t="str">
        <f>CONCATENATE(B44,C46)</f>
        <v>NLSSA014720Promotor</v>
      </c>
      <c r="E46" s="17" t="s">
        <v>288</v>
      </c>
      <c r="F46" s="17" t="s">
        <v>249</v>
      </c>
      <c r="G46" s="18" t="s">
        <v>289</v>
      </c>
      <c r="H46" s="19">
        <v>44090</v>
      </c>
      <c r="I46" s="26"/>
      <c r="J46" s="26">
        <v>1</v>
      </c>
      <c r="K46" s="26">
        <v>1</v>
      </c>
      <c r="L46" s="26"/>
      <c r="M46" s="26">
        <f t="shared" si="0"/>
        <v>0</v>
      </c>
      <c r="N46" s="26"/>
      <c r="O46" s="26"/>
      <c r="P46" s="26"/>
      <c r="Q46" s="26"/>
      <c r="R46" s="26"/>
      <c r="S46" s="26"/>
      <c r="T46" s="26"/>
      <c r="U46" s="26"/>
      <c r="V46" s="26"/>
      <c r="W46" s="26"/>
      <c r="X46" s="26"/>
      <c r="Y46" s="26"/>
      <c r="Z46" s="26"/>
      <c r="AA46" s="26"/>
      <c r="AB46" s="26"/>
      <c r="AC46" s="26"/>
      <c r="AD46" s="26"/>
      <c r="AE46" s="26"/>
      <c r="AF46" s="26"/>
      <c r="AG46" s="217"/>
      <c r="AH46" s="26"/>
      <c r="AI46" s="33"/>
      <c r="AJ46" s="33"/>
    </row>
    <row r="47" spans="1:44" x14ac:dyDescent="0.15">
      <c r="A47" s="4">
        <v>34</v>
      </c>
      <c r="B47" s="346"/>
      <c r="C47" s="15" t="s">
        <v>290</v>
      </c>
      <c r="D47" s="16" t="str">
        <f>CONCATENATE(B44,C47)</f>
        <v>NLSSA014720Odontólogo</v>
      </c>
      <c r="E47" s="17" t="s">
        <v>291</v>
      </c>
      <c r="F47" s="17" t="s">
        <v>292</v>
      </c>
      <c r="G47" s="18" t="s">
        <v>293</v>
      </c>
      <c r="H47" s="19">
        <v>43724</v>
      </c>
      <c r="I47" s="26"/>
      <c r="J47" s="26">
        <v>1</v>
      </c>
      <c r="K47" s="26">
        <v>1</v>
      </c>
      <c r="L47" s="26"/>
      <c r="M47" s="26">
        <f t="shared" si="0"/>
        <v>0</v>
      </c>
      <c r="N47" s="26"/>
      <c r="O47" s="26"/>
      <c r="P47" s="26"/>
      <c r="Q47" s="26"/>
      <c r="R47" s="26"/>
      <c r="S47" s="26"/>
      <c r="T47" s="26"/>
      <c r="U47" s="26"/>
      <c r="V47" s="26"/>
      <c r="W47" s="26"/>
      <c r="X47" s="26"/>
      <c r="Y47" s="26"/>
      <c r="Z47" s="26"/>
      <c r="AA47" s="26"/>
      <c r="AB47" s="26"/>
      <c r="AC47" s="26"/>
      <c r="AD47" s="26"/>
      <c r="AE47" s="26"/>
      <c r="AF47" s="26"/>
      <c r="AG47" s="220"/>
      <c r="AH47" s="26"/>
      <c r="AI47" s="43"/>
      <c r="AJ47" s="43"/>
    </row>
    <row r="48" spans="1:44" x14ac:dyDescent="0.15">
      <c r="B48" s="22"/>
      <c r="C48" s="23"/>
      <c r="D48" s="23"/>
      <c r="E48" s="23"/>
      <c r="F48" s="23"/>
      <c r="G48" s="23"/>
      <c r="H48" s="23"/>
      <c r="I48" s="23"/>
      <c r="J48" s="33">
        <f>SUM(J14:J47)</f>
        <v>29</v>
      </c>
      <c r="K48" s="33">
        <f>SUM(K14:K47)</f>
        <v>29</v>
      </c>
      <c r="L48" s="34"/>
      <c r="M48" s="35"/>
      <c r="N48" s="341" t="s">
        <v>294</v>
      </c>
      <c r="O48" s="341"/>
      <c r="P48" s="341"/>
      <c r="Q48" s="341"/>
      <c r="R48" s="341"/>
      <c r="S48" s="341"/>
      <c r="T48" s="341"/>
      <c r="U48" s="341"/>
      <c r="V48" s="341"/>
      <c r="W48" s="341"/>
      <c r="X48" s="341"/>
      <c r="Y48" s="341"/>
      <c r="Z48" s="341"/>
      <c r="AA48" s="341"/>
      <c r="AB48" s="341"/>
      <c r="AC48" s="341"/>
      <c r="AD48" s="341"/>
      <c r="AE48" s="341"/>
      <c r="AF48" s="341"/>
      <c r="AG48" s="23"/>
      <c r="AH48" s="23"/>
      <c r="AI48" s="44">
        <f>SUM(AI14:AI47)</f>
        <v>0</v>
      </c>
      <c r="AJ48" s="45">
        <f>SUM(AJ14:AJ47)</f>
        <v>0</v>
      </c>
    </row>
    <row r="49" spans="1:36" ht="20" x14ac:dyDescent="0.15">
      <c r="B49" s="22"/>
      <c r="C49" s="23"/>
      <c r="D49" s="23"/>
      <c r="E49" s="23"/>
      <c r="F49" s="23"/>
      <c r="G49" s="23"/>
      <c r="H49" s="23"/>
      <c r="I49" s="23"/>
      <c r="J49" s="325">
        <f>(J48+K48)/2</f>
        <v>29</v>
      </c>
      <c r="K49" s="325"/>
      <c r="L49" s="36"/>
      <c r="M49" s="37"/>
      <c r="N49" s="341"/>
      <c r="O49" s="341"/>
      <c r="P49" s="341"/>
      <c r="Q49" s="341"/>
      <c r="R49" s="341"/>
      <c r="S49" s="341"/>
      <c r="T49" s="341"/>
      <c r="U49" s="341"/>
      <c r="V49" s="341"/>
      <c r="W49" s="341"/>
      <c r="X49" s="341"/>
      <c r="Y49" s="341"/>
      <c r="Z49" s="341"/>
      <c r="AA49" s="341"/>
      <c r="AB49" s="341"/>
      <c r="AC49" s="341"/>
      <c r="AD49" s="341"/>
      <c r="AE49" s="341"/>
      <c r="AF49" s="341"/>
      <c r="AG49" s="23"/>
      <c r="AH49" s="23"/>
      <c r="AI49" s="23"/>
      <c r="AJ49" s="23"/>
    </row>
    <row r="50" spans="1:36" ht="8.25" customHeight="1" x14ac:dyDescent="0.15">
      <c r="A50" s="24"/>
      <c r="B50" s="22"/>
      <c r="C50" s="23"/>
      <c r="D50" s="23"/>
      <c r="E50" s="23"/>
      <c r="F50" s="23"/>
      <c r="G50" s="23"/>
      <c r="H50" s="23"/>
      <c r="I50" s="23"/>
      <c r="J50" s="23"/>
      <c r="K50" s="23"/>
      <c r="L50" s="23"/>
      <c r="M50" s="23"/>
      <c r="N50" s="340"/>
      <c r="O50" s="340"/>
      <c r="P50" s="340"/>
      <c r="Q50" s="340"/>
      <c r="R50" s="340"/>
      <c r="S50" s="340"/>
      <c r="T50" s="340"/>
      <c r="U50" s="340"/>
      <c r="V50" s="340"/>
      <c r="W50" s="340"/>
      <c r="X50" s="340"/>
      <c r="Y50" s="340"/>
      <c r="Z50" s="340"/>
      <c r="AA50" s="340"/>
      <c r="AB50" s="340"/>
      <c r="AC50" s="340"/>
      <c r="AD50" s="340"/>
      <c r="AE50" s="340"/>
      <c r="AF50" s="340"/>
      <c r="AG50" s="38"/>
      <c r="AH50" s="23"/>
      <c r="AI50" s="23"/>
      <c r="AJ50" s="23"/>
    </row>
    <row r="51" spans="1:36" ht="13.5" customHeight="1" x14ac:dyDescent="0.15">
      <c r="A51" s="24"/>
      <c r="B51" s="22"/>
      <c r="C51" s="23"/>
      <c r="D51" s="23"/>
      <c r="E51" s="23"/>
      <c r="F51" s="23"/>
      <c r="G51" s="23"/>
      <c r="H51" s="23"/>
      <c r="I51" s="23"/>
      <c r="J51" s="23"/>
      <c r="K51" s="23"/>
      <c r="L51" s="23"/>
      <c r="M51" s="23"/>
      <c r="N51" s="340"/>
      <c r="O51" s="340"/>
      <c r="P51" s="340"/>
      <c r="Q51" s="340"/>
      <c r="R51" s="340"/>
      <c r="S51" s="340"/>
      <c r="T51" s="340"/>
      <c r="U51" s="340"/>
      <c r="V51" s="340"/>
      <c r="W51" s="340"/>
      <c r="X51" s="340"/>
      <c r="Y51" s="340"/>
      <c r="Z51" s="340"/>
      <c r="AA51" s="340"/>
      <c r="AB51" s="340"/>
      <c r="AC51" s="340"/>
      <c r="AD51" s="340"/>
      <c r="AE51" s="340"/>
      <c r="AF51" s="340"/>
      <c r="AG51" s="38"/>
      <c r="AH51" s="23"/>
      <c r="AI51" s="23"/>
      <c r="AJ51" s="23"/>
    </row>
    <row r="52" spans="1:36" ht="5.25" customHeight="1" x14ac:dyDescent="0.15"/>
    <row r="53" spans="1:36" ht="15" customHeight="1" x14ac:dyDescent="0.15">
      <c r="J53" s="327" t="s">
        <v>295</v>
      </c>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row>
    <row r="54" spans="1:36" x14ac:dyDescent="0.15">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7"/>
    </row>
    <row r="55" spans="1:36" ht="32.25" customHeight="1" x14ac:dyDescent="0.15">
      <c r="B55" s="328" t="s">
        <v>296</v>
      </c>
      <c r="C55" s="329"/>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row>
    <row r="56" spans="1:36" x14ac:dyDescent="0.15">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7"/>
    </row>
    <row r="58" spans="1:36" s="2" customFormat="1" ht="11" x14ac:dyDescent="0.15">
      <c r="A58" s="11"/>
      <c r="B58" s="343" t="s">
        <v>30</v>
      </c>
      <c r="C58" s="343" t="s">
        <v>173</v>
      </c>
      <c r="D58" s="350" t="s">
        <v>174</v>
      </c>
      <c r="E58" s="330" t="s">
        <v>175</v>
      </c>
      <c r="F58" s="330" t="s">
        <v>176</v>
      </c>
      <c r="G58" s="343" t="s">
        <v>177</v>
      </c>
      <c r="H58" s="330" t="s">
        <v>178</v>
      </c>
      <c r="I58" s="330" t="s">
        <v>179</v>
      </c>
      <c r="J58" s="330" t="s">
        <v>180</v>
      </c>
      <c r="K58" s="330"/>
      <c r="L58" s="331" t="s">
        <v>181</v>
      </c>
      <c r="M58" s="331" t="s">
        <v>182</v>
      </c>
      <c r="N58" s="324" t="s">
        <v>183</v>
      </c>
      <c r="O58" s="324"/>
      <c r="P58" s="324"/>
      <c r="Q58" s="324"/>
      <c r="R58" s="324"/>
      <c r="S58" s="324"/>
      <c r="T58" s="324"/>
      <c r="U58" s="324"/>
      <c r="V58" s="324"/>
      <c r="W58" s="324"/>
      <c r="X58" s="324"/>
      <c r="Y58" s="324"/>
      <c r="Z58" s="324"/>
      <c r="AA58" s="324"/>
      <c r="AB58" s="324"/>
      <c r="AC58" s="324"/>
      <c r="AD58" s="324"/>
      <c r="AE58" s="324"/>
      <c r="AF58" s="334" t="s">
        <v>184</v>
      </c>
      <c r="AG58" s="337" t="s">
        <v>185</v>
      </c>
      <c r="AH58" s="337" t="s">
        <v>186</v>
      </c>
      <c r="AI58" s="42" t="str">
        <f>+AI10</f>
        <v>junio</v>
      </c>
      <c r="AJ58" s="42" t="str">
        <f>+AJ10</f>
        <v>junio</v>
      </c>
    </row>
    <row r="59" spans="1:36" s="2" customFormat="1" ht="15" customHeight="1" x14ac:dyDescent="0.15">
      <c r="A59" s="11"/>
      <c r="B59" s="343"/>
      <c r="C59" s="343"/>
      <c r="D59" s="351"/>
      <c r="E59" s="330"/>
      <c r="F59" s="330"/>
      <c r="G59" s="343"/>
      <c r="H59" s="330"/>
      <c r="I59" s="330"/>
      <c r="J59" s="330"/>
      <c r="K59" s="330"/>
      <c r="L59" s="332"/>
      <c r="M59" s="332"/>
      <c r="N59" s="324"/>
      <c r="O59" s="324"/>
      <c r="P59" s="324"/>
      <c r="Q59" s="324"/>
      <c r="R59" s="324"/>
      <c r="S59" s="324"/>
      <c r="T59" s="324"/>
      <c r="U59" s="324"/>
      <c r="V59" s="324"/>
      <c r="W59" s="324"/>
      <c r="X59" s="324"/>
      <c r="Y59" s="324"/>
      <c r="Z59" s="324"/>
      <c r="AA59" s="324"/>
      <c r="AB59" s="324"/>
      <c r="AC59" s="324"/>
      <c r="AD59" s="324"/>
      <c r="AE59" s="324"/>
      <c r="AF59" s="335"/>
      <c r="AG59" s="338"/>
      <c r="AH59" s="338"/>
      <c r="AI59" s="326" t="s">
        <v>187</v>
      </c>
      <c r="AJ59" s="326" t="s">
        <v>188</v>
      </c>
    </row>
    <row r="60" spans="1:36" s="2" customFormat="1" ht="15" customHeight="1" x14ac:dyDescent="0.15">
      <c r="A60" s="11"/>
      <c r="B60" s="343"/>
      <c r="C60" s="343"/>
      <c r="D60" s="351"/>
      <c r="E60" s="330"/>
      <c r="F60" s="330"/>
      <c r="G60" s="343"/>
      <c r="H60" s="330"/>
      <c r="I60" s="330"/>
      <c r="J60" s="12" t="s">
        <v>189</v>
      </c>
      <c r="K60" s="12" t="s">
        <v>190</v>
      </c>
      <c r="L60" s="332"/>
      <c r="M60" s="332"/>
      <c r="N60" s="324"/>
      <c r="O60" s="324"/>
      <c r="P60" s="324"/>
      <c r="Q60" s="324"/>
      <c r="R60" s="324"/>
      <c r="S60" s="324"/>
      <c r="T60" s="324"/>
      <c r="U60" s="324"/>
      <c r="V60" s="324"/>
      <c r="W60" s="324"/>
      <c r="X60" s="324"/>
      <c r="Y60" s="324"/>
      <c r="Z60" s="324"/>
      <c r="AA60" s="324"/>
      <c r="AB60" s="324"/>
      <c r="AC60" s="324"/>
      <c r="AD60" s="324"/>
      <c r="AE60" s="324"/>
      <c r="AF60" s="336"/>
      <c r="AG60" s="338"/>
      <c r="AH60" s="338"/>
      <c r="AI60" s="326"/>
      <c r="AJ60" s="326"/>
    </row>
    <row r="61" spans="1:36" s="3" customFormat="1" ht="31.5" customHeight="1" x14ac:dyDescent="0.2">
      <c r="A61" s="13"/>
      <c r="B61" s="343"/>
      <c r="C61" s="343"/>
      <c r="D61" s="352"/>
      <c r="E61" s="330"/>
      <c r="F61" s="330"/>
      <c r="G61" s="343"/>
      <c r="H61" s="12" t="s">
        <v>191</v>
      </c>
      <c r="I61" s="12" t="s">
        <v>191</v>
      </c>
      <c r="J61" s="330" t="s">
        <v>192</v>
      </c>
      <c r="K61" s="330"/>
      <c r="L61" s="333"/>
      <c r="M61" s="333"/>
      <c r="N61" s="29">
        <v>1</v>
      </c>
      <c r="O61" s="29">
        <v>2</v>
      </c>
      <c r="P61" s="29">
        <v>3</v>
      </c>
      <c r="Q61" s="29">
        <v>4</v>
      </c>
      <c r="R61" s="29">
        <v>5</v>
      </c>
      <c r="S61" s="29">
        <v>6</v>
      </c>
      <c r="T61" s="29">
        <v>7</v>
      </c>
      <c r="U61" s="29">
        <v>8</v>
      </c>
      <c r="V61" s="29">
        <v>9</v>
      </c>
      <c r="W61" s="29">
        <v>10</v>
      </c>
      <c r="X61" s="29">
        <v>11</v>
      </c>
      <c r="Y61" s="29">
        <v>12</v>
      </c>
      <c r="Z61" s="29">
        <v>13</v>
      </c>
      <c r="AA61" s="29">
        <v>14</v>
      </c>
      <c r="AB61" s="29">
        <v>15</v>
      </c>
      <c r="AC61" s="29">
        <v>16</v>
      </c>
      <c r="AD61" s="29">
        <v>17</v>
      </c>
      <c r="AE61" s="29">
        <v>18</v>
      </c>
      <c r="AF61" s="40">
        <v>19</v>
      </c>
      <c r="AG61" s="339"/>
      <c r="AH61" s="339"/>
      <c r="AI61" s="326"/>
      <c r="AJ61" s="326"/>
    </row>
    <row r="62" spans="1:36" x14ac:dyDescent="0.15">
      <c r="B62" s="25"/>
      <c r="C62" s="26"/>
      <c r="D62" s="16"/>
      <c r="E62" s="26"/>
      <c r="F62" s="26"/>
      <c r="G62" s="26"/>
      <c r="H62" s="27"/>
      <c r="I62" s="26"/>
      <c r="J62" s="26"/>
      <c r="K62" s="26"/>
      <c r="L62" s="26"/>
      <c r="M62" s="26">
        <f>IF(SUM(N62:AF62)&gt;0,1,0)</f>
        <v>0</v>
      </c>
      <c r="N62" s="26"/>
      <c r="O62" s="26"/>
      <c r="P62" s="26"/>
      <c r="Q62" s="26"/>
      <c r="R62" s="26"/>
      <c r="S62" s="26"/>
      <c r="T62" s="26"/>
      <c r="U62" s="26"/>
      <c r="V62" s="26"/>
      <c r="W62" s="26"/>
      <c r="X62" s="26"/>
      <c r="Y62" s="26"/>
      <c r="Z62" s="26"/>
      <c r="AA62" s="26"/>
      <c r="AB62" s="26"/>
      <c r="AC62" s="26"/>
      <c r="AD62" s="26"/>
      <c r="AE62" s="26"/>
      <c r="AF62" s="26"/>
      <c r="AG62" s="26"/>
      <c r="AH62" s="26"/>
      <c r="AI62" s="33">
        <f t="shared" ref="AI62:AI70" si="1">IF(SUM(N62:AE62)&gt;0,1,0)</f>
        <v>0</v>
      </c>
      <c r="AJ62" s="33">
        <f t="shared" ref="AJ62:AJ70" si="2">AI62+AF62</f>
        <v>0</v>
      </c>
    </row>
    <row r="63" spans="1:36" x14ac:dyDescent="0.15">
      <c r="B63" s="25"/>
      <c r="C63" s="26"/>
      <c r="D63" s="16"/>
      <c r="E63" s="17"/>
      <c r="F63" s="17"/>
      <c r="G63" s="18"/>
      <c r="H63" s="19"/>
      <c r="I63" s="26"/>
      <c r="J63" s="26"/>
      <c r="K63" s="26"/>
      <c r="L63" s="26"/>
      <c r="M63" s="26">
        <f>IF(SUM(N63:AF63)&gt;0,1,0)</f>
        <v>0</v>
      </c>
      <c r="N63" s="26"/>
      <c r="O63" s="26"/>
      <c r="P63" s="26"/>
      <c r="Q63" s="26"/>
      <c r="R63" s="26"/>
      <c r="S63" s="26"/>
      <c r="T63" s="26"/>
      <c r="U63" s="26"/>
      <c r="V63" s="26"/>
      <c r="W63" s="26"/>
      <c r="X63" s="26"/>
      <c r="Y63" s="26"/>
      <c r="Z63" s="26"/>
      <c r="AA63" s="26"/>
      <c r="AB63" s="26"/>
      <c r="AC63" s="26"/>
      <c r="AD63" s="26"/>
      <c r="AE63" s="26"/>
      <c r="AF63" s="26"/>
      <c r="AG63" s="26"/>
      <c r="AH63" s="26"/>
      <c r="AI63" s="33">
        <f t="shared" si="1"/>
        <v>0</v>
      </c>
      <c r="AJ63" s="33">
        <f t="shared" si="2"/>
        <v>0</v>
      </c>
    </row>
    <row r="64" spans="1:36" x14ac:dyDescent="0.15">
      <c r="B64" s="25"/>
      <c r="C64" s="26"/>
      <c r="D64" s="16"/>
      <c r="E64" s="26"/>
      <c r="F64" s="26"/>
      <c r="G64" s="27"/>
      <c r="H64" s="27"/>
      <c r="I64" s="26"/>
      <c r="J64" s="26"/>
      <c r="K64" s="26"/>
      <c r="L64" s="26"/>
      <c r="M64" s="26">
        <f>IF(SUM(N64:AF64)&gt;0,1,0)</f>
        <v>0</v>
      </c>
      <c r="N64" s="26"/>
      <c r="O64" s="26"/>
      <c r="P64" s="26"/>
      <c r="Q64" s="26"/>
      <c r="R64" s="26"/>
      <c r="S64" s="26"/>
      <c r="T64" s="26"/>
      <c r="U64" s="26"/>
      <c r="V64" s="26"/>
      <c r="W64" s="26"/>
      <c r="X64" s="26"/>
      <c r="Y64" s="26"/>
      <c r="Z64" s="26"/>
      <c r="AA64" s="26"/>
      <c r="AB64" s="26"/>
      <c r="AC64" s="26"/>
      <c r="AD64" s="26"/>
      <c r="AE64" s="26"/>
      <c r="AF64" s="26"/>
      <c r="AG64" s="26"/>
      <c r="AH64" s="26"/>
      <c r="AI64" s="33">
        <f t="shared" si="1"/>
        <v>0</v>
      </c>
      <c r="AJ64" s="33">
        <f t="shared" si="2"/>
        <v>0</v>
      </c>
    </row>
    <row r="65" spans="2:36" x14ac:dyDescent="0.15">
      <c r="B65" s="25"/>
      <c r="C65" s="26"/>
      <c r="D65" s="26"/>
      <c r="E65" s="26"/>
      <c r="F65" s="26"/>
      <c r="G65" s="26"/>
      <c r="H65" s="19"/>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33">
        <f t="shared" si="1"/>
        <v>0</v>
      </c>
      <c r="AJ65" s="33">
        <f t="shared" si="2"/>
        <v>0</v>
      </c>
    </row>
    <row r="66" spans="2:36" x14ac:dyDescent="0.15">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33">
        <f t="shared" si="1"/>
        <v>0</v>
      </c>
      <c r="AJ66" s="33">
        <f t="shared" si="2"/>
        <v>0</v>
      </c>
    </row>
    <row r="67" spans="2:36" x14ac:dyDescent="0.15">
      <c r="B67" s="25"/>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33">
        <f t="shared" si="1"/>
        <v>0</v>
      </c>
      <c r="AJ67" s="33">
        <f t="shared" si="2"/>
        <v>0</v>
      </c>
    </row>
    <row r="68" spans="2:36" x14ac:dyDescent="0.15">
      <c r="B68" s="25"/>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33">
        <f t="shared" si="1"/>
        <v>0</v>
      </c>
      <c r="AJ68" s="33">
        <f t="shared" si="2"/>
        <v>0</v>
      </c>
    </row>
    <row r="69" spans="2:36"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33">
        <f t="shared" si="1"/>
        <v>0</v>
      </c>
      <c r="AJ69" s="33">
        <f t="shared" si="2"/>
        <v>0</v>
      </c>
    </row>
    <row r="70" spans="2:36"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33">
        <f t="shared" si="1"/>
        <v>0</v>
      </c>
      <c r="AJ70" s="33">
        <f t="shared" si="2"/>
        <v>0</v>
      </c>
    </row>
    <row r="71" spans="2:36" x14ac:dyDescent="0.15">
      <c r="J71" s="33">
        <f>SUM(J62:J70)</f>
        <v>0</v>
      </c>
      <c r="K71" s="33">
        <f>SUM(K62:K70)</f>
        <v>0</v>
      </c>
      <c r="AI71" s="47">
        <f>SUM(AI62:AI70)</f>
        <v>0</v>
      </c>
      <c r="AJ71" s="44">
        <f>SUM(AJ62:AJ70)</f>
        <v>0</v>
      </c>
    </row>
    <row r="72" spans="2:36" ht="20" x14ac:dyDescent="0.15">
      <c r="J72" s="325">
        <f>(J71+K71)/2</f>
        <v>0</v>
      </c>
      <c r="K72" s="325"/>
    </row>
    <row r="73" spans="2:36" ht="20" x14ac:dyDescent="0.15">
      <c r="J73" s="342">
        <f>+J49+J72</f>
        <v>29</v>
      </c>
      <c r="K73" s="342"/>
      <c r="M73" s="46">
        <f>SUM(M14:M47)</f>
        <v>0</v>
      </c>
      <c r="AI73" s="48">
        <f>+AI48+AI71</f>
        <v>0</v>
      </c>
      <c r="AJ73" s="48">
        <f>+AJ48+AJ71</f>
        <v>0</v>
      </c>
    </row>
  </sheetData>
  <sheetProtection formatCells="0" formatColumns="0" formatRows="0" insertColumns="0" insertRows="0" insertHyperlinks="0" deleteColumns="0" deleteRows="0" sort="0" autoFilter="0" pivotTables="0"/>
  <mergeCells count="83">
    <mergeCell ref="A1:AJ1"/>
    <mergeCell ref="A2:AJ2"/>
    <mergeCell ref="A3:AJ3"/>
    <mergeCell ref="A4:AJ4"/>
    <mergeCell ref="A5:AJ5"/>
    <mergeCell ref="A6:AJ6"/>
    <mergeCell ref="B8:C8"/>
    <mergeCell ref="E8:F8"/>
    <mergeCell ref="N8:AI8"/>
    <mergeCell ref="J13:K13"/>
    <mergeCell ref="D10:D13"/>
    <mergeCell ref="E10:E13"/>
    <mergeCell ref="F10:F13"/>
    <mergeCell ref="G10:G13"/>
    <mergeCell ref="H10:H12"/>
    <mergeCell ref="I10:I12"/>
    <mergeCell ref="L10:L13"/>
    <mergeCell ref="M10:M13"/>
    <mergeCell ref="AF10:AF12"/>
    <mergeCell ref="AG10:AG13"/>
    <mergeCell ref="AH10:AH13"/>
    <mergeCell ref="AL14:AR14"/>
    <mergeCell ref="AL15:AR15"/>
    <mergeCell ref="AL16:AR16"/>
    <mergeCell ref="AL17:AR17"/>
    <mergeCell ref="AL18:AR18"/>
    <mergeCell ref="AL19:AR19"/>
    <mergeCell ref="AL20:AR20"/>
    <mergeCell ref="AL21:AR21"/>
    <mergeCell ref="AL22:AR22"/>
    <mergeCell ref="AL23:AR23"/>
    <mergeCell ref="AL24:AR24"/>
    <mergeCell ref="AL25:AR25"/>
    <mergeCell ref="AL26:AR26"/>
    <mergeCell ref="AL27:AR27"/>
    <mergeCell ref="AL28:AR28"/>
    <mergeCell ref="AL29:AR29"/>
    <mergeCell ref="AL30:AR30"/>
    <mergeCell ref="AL31:AR31"/>
    <mergeCell ref="AL32:AR32"/>
    <mergeCell ref="AL33:AR33"/>
    <mergeCell ref="C10:C13"/>
    <mergeCell ref="C58:C61"/>
    <mergeCell ref="J72:K72"/>
    <mergeCell ref="D58:D61"/>
    <mergeCell ref="E58:E61"/>
    <mergeCell ref="F58:F61"/>
    <mergeCell ref="G58:G61"/>
    <mergeCell ref="H58:H60"/>
    <mergeCell ref="I58:I60"/>
    <mergeCell ref="J58:K59"/>
    <mergeCell ref="N50:AF51"/>
    <mergeCell ref="N48:AF49"/>
    <mergeCell ref="J73:K73"/>
    <mergeCell ref="B10:B13"/>
    <mergeCell ref="B14:B16"/>
    <mergeCell ref="B17:B19"/>
    <mergeCell ref="B20:B22"/>
    <mergeCell ref="B23:B25"/>
    <mergeCell ref="B26:B28"/>
    <mergeCell ref="B29:B31"/>
    <mergeCell ref="B32:B34"/>
    <mergeCell ref="B35:B37"/>
    <mergeCell ref="B38:B40"/>
    <mergeCell ref="B41:B43"/>
    <mergeCell ref="B44:B47"/>
    <mergeCell ref="B58:B61"/>
    <mergeCell ref="N58:AE60"/>
    <mergeCell ref="J49:K49"/>
    <mergeCell ref="AI11:AI13"/>
    <mergeCell ref="AI59:AI61"/>
    <mergeCell ref="AJ11:AJ13"/>
    <mergeCell ref="AJ59:AJ61"/>
    <mergeCell ref="N10:AE12"/>
    <mergeCell ref="J53:AJ53"/>
    <mergeCell ref="B55:AJ55"/>
    <mergeCell ref="J61:K61"/>
    <mergeCell ref="L58:L61"/>
    <mergeCell ref="M58:M61"/>
    <mergeCell ref="AF58:AF60"/>
    <mergeCell ref="AG58:AG61"/>
    <mergeCell ref="AH58:AH61"/>
    <mergeCell ref="J10:K11"/>
  </mergeCells>
  <dataValidations count="3">
    <dataValidation type="date" operator="lessThan" allowBlank="1" showInputMessage="1" showErrorMessage="1" sqref="H1:H14 H18:H21 H23:H24 I45:I1048576 H26:H37 I1:I21 I23:I28 H39:H1048576 I30:I43">
      <formula1>44561</formula1>
    </dataValidation>
    <dataValidation type="whole" allowBlank="1" showInputMessage="1" showErrorMessage="1" error="Anotar 1 si laboró la quincena ó 0 si no laboró la quincena" sqref="J62:K70 J14:K47">
      <formula1>0</formula1>
      <formula2>1</formula2>
    </dataValidation>
    <dataValidation type="whole" allowBlank="1" showInputMessage="1" showErrorMessage="1" error="Indicar 1 en el tema prioritario en que se capacito el personal" sqref="N62:AF70 N14:AF47">
      <formula1>0</formula1>
      <formula2>1</formula2>
    </dataValidation>
  </dataValidations>
  <pageMargins left="0.25" right="0.25" top="0.21" bottom="0.23" header="0.16" footer="0.16"/>
  <pageSetup paperSize="256" scale="37" fitToHeight="0" orientation="landscape" r:id="rId1"/>
  <ignoredErrors>
    <ignoredError sqref="M46:M47 M14 M3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IG_2019_P1</vt:lpstr>
      <vt:lpstr>IG_2019_P2</vt:lpstr>
      <vt:lpstr>IG_2019_P3</vt:lpstr>
      <vt:lpstr>IG_PLANT_CAP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Paz Calera</dc:creator>
  <cp:lastModifiedBy>Usuario de Microsoft Office</cp:lastModifiedBy>
  <cp:lastPrinted>2023-05-17T16:25:06Z</cp:lastPrinted>
  <dcterms:created xsi:type="dcterms:W3CDTF">2017-03-06T19:24:00Z</dcterms:created>
  <dcterms:modified xsi:type="dcterms:W3CDTF">2023-07-05T23:09:58Z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09E3FDCDBC4C400F8AB9162C9A030FA5</vt:lpwstr>
  </property>
  <property fmtid="{D5CDD505-2E9C-101B-9397-08002B2CF9AE}" pid="3" name="KSOProductBuildVer">
    <vt:lpwstr>3082-11.2.0.11440</vt:lpwstr>
  </property>
</Properties>
</file>