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ortalecimiento\esc\FAM 2023\Informes Gerenciales\"/>
    </mc:Choice>
  </mc:AlternateContent>
  <bookViews>
    <workbookView xWindow="0" yWindow="0" windowWidth="24000" windowHeight="11025" activeTab="2"/>
  </bookViews>
  <sheets>
    <sheet name="IG_2023_P1" sheetId="1" r:id="rId1"/>
    <sheet name="IG_2023_P2" sheetId="3" r:id="rId2"/>
    <sheet name="IG_2023_P3" sheetId="2" r:id="rId3"/>
    <sheet name="IG_PLANT_CAP" sheetId="4" r:id="rId4"/>
  </sheets>
  <definedNames>
    <definedName name="_xlnm.Print_Area" localSheetId="0">IG_2023_P1!$A$1:$AD$37</definedName>
    <definedName name="_xlnm.Print_Area" localSheetId="1">IG_2023_P2!$A$1:$AK$27</definedName>
    <definedName name="_xlnm.Print_Area" localSheetId="2">IG_2023_P3!$A$1:$K$30</definedName>
    <definedName name="_xlnm.Print_Area" localSheetId="3">IG_PLANT_CAP!$A$1:$AJ$75</definedName>
    <definedName name="_xlnm.Print_Titles" localSheetId="0">IG_2023_P1!$1:$18</definedName>
    <definedName name="_xlnm.Print_Titles" localSheetId="1">IG_2023_P2!$1:$10</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M47" i="4" l="1"/>
  <c r="M46" i="4"/>
  <c r="M45" i="4"/>
  <c r="M44" i="4"/>
  <c r="M43" i="4"/>
  <c r="M42" i="4"/>
  <c r="M41" i="4"/>
  <c r="M40" i="4"/>
  <c r="M39" i="4"/>
  <c r="M38" i="4"/>
  <c r="M37" i="4"/>
  <c r="M36" i="4"/>
  <c r="M35" i="4"/>
  <c r="M34" i="4"/>
  <c r="M33" i="4"/>
  <c r="M32" i="4"/>
  <c r="M31" i="4"/>
  <c r="M30" i="4"/>
  <c r="M29" i="4"/>
  <c r="M28" i="4"/>
  <c r="M27" i="4"/>
  <c r="M26" i="4"/>
  <c r="M25" i="4"/>
  <c r="M24" i="4"/>
  <c r="M23" i="4"/>
  <c r="M22" i="4"/>
  <c r="M21" i="4"/>
  <c r="M20" i="4"/>
  <c r="M19" i="4"/>
  <c r="M18" i="4"/>
  <c r="M17" i="4"/>
  <c r="M16" i="4"/>
  <c r="M15" i="4"/>
  <c r="M14" i="4"/>
  <c r="M72" i="4"/>
  <c r="H18" i="2"/>
  <c r="J72" i="4"/>
  <c r="J70" i="4"/>
  <c r="K70" i="4"/>
  <c r="J71" i="4"/>
  <c r="H14" i="2"/>
  <c r="I14" i="2"/>
  <c r="I13" i="2"/>
  <c r="C22" i="3"/>
  <c r="H12" i="2"/>
  <c r="M10" i="1"/>
  <c r="I12" i="2"/>
  <c r="E21" i="3"/>
  <c r="K21" i="3"/>
  <c r="D14" i="4"/>
  <c r="D15" i="4"/>
  <c r="D16" i="4"/>
  <c r="E8" i="4"/>
  <c r="N8" i="4"/>
  <c r="AI10"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J48" i="4"/>
  <c r="K48" i="4"/>
  <c r="AI48" i="4"/>
  <c r="J49" i="4"/>
  <c r="AI58" i="4"/>
  <c r="T21" i="3"/>
  <c r="E12" i="3"/>
  <c r="J12" i="3"/>
  <c r="R12" i="3"/>
  <c r="E13" i="3"/>
  <c r="J13" i="3"/>
  <c r="R13" i="3"/>
  <c r="E14" i="3"/>
  <c r="J14" i="3"/>
  <c r="R14" i="3"/>
  <c r="E15" i="3"/>
  <c r="J15" i="3"/>
  <c r="R15" i="3"/>
  <c r="E16" i="3"/>
  <c r="J16" i="3"/>
  <c r="R16" i="3"/>
  <c r="E17" i="3"/>
  <c r="J17" i="3"/>
  <c r="R17" i="3"/>
  <c r="E18" i="3"/>
  <c r="J18" i="3"/>
  <c r="R18" i="3"/>
  <c r="E19" i="3"/>
  <c r="J19" i="3"/>
  <c r="R19" i="3"/>
  <c r="E20" i="3"/>
  <c r="J20" i="3"/>
  <c r="R20" i="3"/>
  <c r="J21" i="3"/>
  <c r="R21" i="3"/>
  <c r="E11" i="3"/>
  <c r="J11" i="3"/>
  <c r="R11" i="3"/>
  <c r="I12" i="3"/>
  <c r="P12" i="3"/>
  <c r="I13" i="3"/>
  <c r="P13" i="3"/>
  <c r="I14" i="3"/>
  <c r="P14" i="3"/>
  <c r="I15" i="3"/>
  <c r="P15" i="3"/>
  <c r="I16" i="3"/>
  <c r="P16" i="3"/>
  <c r="I17" i="3"/>
  <c r="P17" i="3"/>
  <c r="I18" i="3"/>
  <c r="P18" i="3"/>
  <c r="I19" i="3"/>
  <c r="P19" i="3"/>
  <c r="I20" i="3"/>
  <c r="P20" i="3"/>
  <c r="I21" i="3"/>
  <c r="P21" i="3"/>
  <c r="I11" i="3"/>
  <c r="P11" i="3"/>
  <c r="H12" i="3"/>
  <c r="N12" i="3"/>
  <c r="H13" i="3"/>
  <c r="N13" i="3"/>
  <c r="H14" i="3"/>
  <c r="N14" i="3"/>
  <c r="H15" i="3"/>
  <c r="N15" i="3"/>
  <c r="H16" i="3"/>
  <c r="N16" i="3"/>
  <c r="H17" i="3"/>
  <c r="N17" i="3"/>
  <c r="H18" i="3"/>
  <c r="N18" i="3"/>
  <c r="H19" i="3"/>
  <c r="N19" i="3"/>
  <c r="H20" i="3"/>
  <c r="N20" i="3"/>
  <c r="H21" i="3"/>
  <c r="N21" i="3"/>
  <c r="H11" i="3"/>
  <c r="N11" i="3"/>
  <c r="S21" i="3"/>
  <c r="Q12" i="3"/>
  <c r="Q13" i="3"/>
  <c r="Q14" i="3"/>
  <c r="Q15" i="3"/>
  <c r="Q16" i="3"/>
  <c r="Q17" i="3"/>
  <c r="Q18" i="3"/>
  <c r="Q19" i="3"/>
  <c r="Q20" i="3"/>
  <c r="Q21" i="3"/>
  <c r="Q11" i="3"/>
  <c r="O12" i="3"/>
  <c r="O13" i="3"/>
  <c r="O14" i="3"/>
  <c r="O15" i="3"/>
  <c r="O16" i="3"/>
  <c r="O17" i="3"/>
  <c r="O18" i="3"/>
  <c r="O19" i="3"/>
  <c r="O20" i="3"/>
  <c r="O21" i="3"/>
  <c r="O11" i="3"/>
  <c r="M21" i="3"/>
  <c r="M20" i="3"/>
  <c r="M19" i="3"/>
  <c r="M18" i="3"/>
  <c r="M17" i="3"/>
  <c r="M16" i="3"/>
  <c r="M15" i="3"/>
  <c r="M14" i="3"/>
  <c r="M13" i="3"/>
  <c r="M12" i="3"/>
  <c r="M11" i="3"/>
  <c r="K12" i="3"/>
  <c r="K13" i="3"/>
  <c r="K14" i="3"/>
  <c r="K15" i="3"/>
  <c r="K16" i="3"/>
  <c r="K17" i="3"/>
  <c r="K18" i="3"/>
  <c r="K19" i="3"/>
  <c r="K20" i="3"/>
  <c r="K11" i="3"/>
  <c r="G12" i="3"/>
  <c r="AE12" i="3"/>
  <c r="G13" i="3"/>
  <c r="AE13" i="3"/>
  <c r="G14" i="3"/>
  <c r="AE14" i="3"/>
  <c r="G15" i="3"/>
  <c r="AE15" i="3"/>
  <c r="G16" i="3"/>
  <c r="AE16" i="3"/>
  <c r="G17" i="3"/>
  <c r="AE17" i="3"/>
  <c r="G18" i="3"/>
  <c r="AE18" i="3"/>
  <c r="G19" i="3"/>
  <c r="AE19" i="3"/>
  <c r="G20" i="3"/>
  <c r="AE20" i="3"/>
  <c r="G21" i="3"/>
  <c r="AE21" i="3"/>
  <c r="G11" i="3"/>
  <c r="AE11" i="3"/>
  <c r="P30" i="1"/>
  <c r="X7" i="1"/>
  <c r="H30" i="1"/>
  <c r="K30" i="1"/>
  <c r="L30" i="1"/>
  <c r="M30" i="1"/>
  <c r="N30" i="1"/>
  <c r="X9" i="1"/>
  <c r="R9" i="1"/>
  <c r="X10" i="1"/>
  <c r="V9" i="1"/>
  <c r="V10" i="1"/>
  <c r="T9" i="1"/>
  <c r="N10" i="1"/>
  <c r="D8" i="2"/>
  <c r="K8" i="2"/>
  <c r="F6" i="3"/>
  <c r="F5" i="3"/>
  <c r="B30" i="1"/>
  <c r="I30" i="1"/>
  <c r="J30" i="1"/>
  <c r="J20" i="1"/>
  <c r="J21" i="1"/>
  <c r="J22" i="1"/>
  <c r="J23" i="1"/>
  <c r="J24" i="1"/>
  <c r="J25" i="1"/>
  <c r="J26" i="1"/>
  <c r="J27" i="1"/>
  <c r="J28" i="1"/>
  <c r="J29" i="1"/>
  <c r="J19" i="1"/>
  <c r="I18" i="2"/>
  <c r="I20" i="2"/>
  <c r="N29" i="1"/>
  <c r="N28" i="1"/>
  <c r="N27" i="1"/>
  <c r="N26" i="1"/>
  <c r="N25" i="1"/>
  <c r="N24" i="1"/>
  <c r="N23" i="1"/>
  <c r="N22" i="1"/>
  <c r="N21" i="1"/>
  <c r="N20" i="1"/>
  <c r="N19" i="1"/>
  <c r="G30" i="1"/>
  <c r="D11" i="3"/>
  <c r="C11" i="3"/>
  <c r="U30" i="1"/>
  <c r="T30" i="1"/>
  <c r="D21" i="3"/>
  <c r="C21" i="3"/>
  <c r="D20" i="3"/>
  <c r="C20" i="3"/>
  <c r="D19" i="3"/>
  <c r="C19" i="3"/>
  <c r="D18" i="3"/>
  <c r="C18" i="3"/>
  <c r="D17" i="3"/>
  <c r="C17" i="3"/>
  <c r="D16" i="3"/>
  <c r="C16" i="3"/>
  <c r="D15" i="3"/>
  <c r="C15" i="3"/>
  <c r="D14" i="3"/>
  <c r="C14" i="3"/>
  <c r="D13" i="3"/>
  <c r="C13" i="3"/>
  <c r="D12" i="3"/>
  <c r="C12" i="3"/>
  <c r="AJ10" i="4"/>
  <c r="AJ58" i="4"/>
  <c r="AJ48" i="4"/>
  <c r="U22" i="3"/>
  <c r="O30" i="1"/>
  <c r="L22" i="3"/>
  <c r="Q30" i="1"/>
  <c r="J20" i="2"/>
  <c r="F22" i="3"/>
  <c r="J17" i="2"/>
  <c r="J16" i="2"/>
  <c r="W30" i="1"/>
  <c r="AB22" i="3"/>
  <c r="Z22" i="3"/>
  <c r="X22" i="3"/>
  <c r="V22" i="3"/>
  <c r="AD30" i="1"/>
  <c r="AC30" i="1"/>
  <c r="AB30" i="1"/>
  <c r="AA30" i="1"/>
  <c r="Z30" i="1"/>
  <c r="Y30" i="1"/>
  <c r="X30" i="1"/>
  <c r="V30" i="1"/>
  <c r="S30" i="1"/>
  <c r="R30" i="1"/>
  <c r="J13" i="2"/>
  <c r="I15" i="2"/>
  <c r="J15" i="2"/>
  <c r="I19" i="2"/>
  <c r="J19" i="2"/>
  <c r="T10" i="1"/>
  <c r="AJ72" i="4"/>
  <c r="L23" i="3"/>
  <c r="S22" i="3"/>
  <c r="J12" i="2"/>
  <c r="Q22" i="3"/>
  <c r="J18" i="2"/>
  <c r="J14" i="2"/>
  <c r="M22" i="3"/>
  <c r="O22" i="3"/>
  <c r="P23" i="3"/>
  <c r="AE22" i="3"/>
  <c r="AE23" i="3"/>
  <c r="G22" i="3"/>
  <c r="AG23" i="3"/>
  <c r="G23" i="3"/>
</calcChain>
</file>

<file path=xl/sharedStrings.xml><?xml version="1.0" encoding="utf-8"?>
<sst xmlns="http://schemas.openxmlformats.org/spreadsheetml/2006/main" count="522" uniqueCount="332">
  <si>
    <t>Programa Fortalecimiento a la Atención Médica</t>
  </si>
  <si>
    <t>Entidad  Federativa</t>
  </si>
  <si>
    <t xml:space="preserve">Mes </t>
  </si>
  <si>
    <t xml:space="preserve">Unidades Médicas Móviles  F E D E R A L E S </t>
  </si>
  <si>
    <t>Promoción y Prevención</t>
  </si>
  <si>
    <t>Tipo de Unidad</t>
  </si>
  <si>
    <t>No. Serie</t>
  </si>
  <si>
    <t>CLUES</t>
  </si>
  <si>
    <t>1ra vez Año</t>
  </si>
  <si>
    <t>Sub
secuente</t>
  </si>
  <si>
    <t>Realizados en UMM</t>
  </si>
  <si>
    <t>P</t>
  </si>
  <si>
    <t>TOTAL</t>
  </si>
  <si>
    <t>NUM</t>
  </si>
  <si>
    <t>NOMBRE DEL INDICADOR</t>
  </si>
  <si>
    <t>Total de localidades programadas en el mes</t>
  </si>
  <si>
    <t>Total de UMM PFAM en la Entidad</t>
  </si>
  <si>
    <t>Porcentaje del Equipo de salud itinerante de UMM completo</t>
  </si>
  <si>
    <t>Promedio de UMM que cuentan con suficiencia de medicamentos</t>
  </si>
  <si>
    <t>Total de UMM con suficiencia =&gt;80% de claves</t>
  </si>
  <si>
    <t xml:space="preserve">Total de UMM  de la Entidad </t>
  </si>
  <si>
    <t>Porcentaje de seguimiento a los pacientes referidos</t>
  </si>
  <si>
    <t>Total de pacientes con seguimiento en el mes</t>
  </si>
  <si>
    <t>Porcentaje de capacitaciones al equipo de salud itinerante realizadas</t>
  </si>
  <si>
    <t>Porcentaje del equipo de salud itinerante capacitado</t>
  </si>
  <si>
    <t xml:space="preserve">Porcentaje de UMM supervisadas </t>
  </si>
  <si>
    <t>Porcentaje de UMM supervisadas que obtuvieron evaluación satisfactoria</t>
  </si>
  <si>
    <t>Total de unidades supervisadas que obtuvieron un % =o&gt;85</t>
  </si>
  <si>
    <t>Comentarios generales</t>
  </si>
  <si>
    <t>R</t>
  </si>
  <si>
    <t>COBERTURA EN EL MES</t>
  </si>
  <si>
    <t>INFRAESTRUCTURA</t>
  </si>
  <si>
    <t>ATENCIÓN PRIMARIA A LA SALUD (APS)</t>
  </si>
  <si>
    <t>Hechos relevantes que afectaron positiva o negativamente la acercabilidad de APS a la población objetivo:</t>
  </si>
  <si>
    <t xml:space="preserve">Porcentaje de uso efectivo de vehículo en ruta programada </t>
  </si>
  <si>
    <t>Comentarios generales:</t>
  </si>
  <si>
    <t>Auxiliares del diagnóstico</t>
  </si>
  <si>
    <t>Cobertura General</t>
  </si>
  <si>
    <t>ANÁLISIS CUALITATIVO</t>
  </si>
  <si>
    <t>Consultas</t>
  </si>
  <si>
    <t>NUMERADOR (N)</t>
  </si>
  <si>
    <t>DENOMINADOR (D)</t>
  </si>
  <si>
    <t>(NUMERADOR/ DENOMINADOR) *100</t>
  </si>
  <si>
    <t>FÓRMULA</t>
  </si>
  <si>
    <t>ASCENDENTE</t>
  </si>
  <si>
    <t>DIRECCIÓN</t>
  </si>
  <si>
    <t>FÓRMULA 
(N/D) *100</t>
  </si>
  <si>
    <t>Indicadores de la operación del Programa</t>
  </si>
  <si>
    <t>UMM</t>
  </si>
  <si>
    <t>LS</t>
  </si>
  <si>
    <t>LSV0M</t>
  </si>
  <si>
    <t>Días laborados en localidad subsede</t>
  </si>
  <si>
    <t>Total</t>
  </si>
  <si>
    <t>Días laborables del mes</t>
  </si>
  <si>
    <t>Fecha</t>
  </si>
  <si>
    <t>Med</t>
  </si>
  <si>
    <t>Enf</t>
  </si>
  <si>
    <t>Prom</t>
  </si>
  <si>
    <t>Odo</t>
  </si>
  <si>
    <t>Personal del ESI en Actividad Administrativa</t>
  </si>
  <si>
    <t>Días de actividad del ESI que no corresponden al PFAM</t>
  </si>
  <si>
    <t>Días laborables en localidad sin vehículo oficial (umm)</t>
  </si>
  <si>
    <t>Causa (en caso de ser mantenimineto, especificar si fue preventivo o correctivo)</t>
  </si>
  <si>
    <t>Total de unidades supervisadas en el mes</t>
  </si>
  <si>
    <t>Total de UMM programadas para supervisión de la Entidad en el año</t>
  </si>
  <si>
    <t>Total de LS programadas para una visita al mes</t>
  </si>
  <si>
    <t>Total de LS programadas para dos visitas al mes</t>
  </si>
  <si>
    <t>Total de LS programadas para más de 2 visitas al mes</t>
  </si>
  <si>
    <t>Describir la actividad</t>
  </si>
  <si>
    <t>Días capacitación</t>
  </si>
  <si>
    <t>Días de actividad administrativa PFAM</t>
  </si>
  <si>
    <t>Describir las causas</t>
  </si>
  <si>
    <t>ESI capacitado</t>
  </si>
  <si>
    <t>Total de personal capacitado</t>
  </si>
  <si>
    <t>LSP</t>
  </si>
  <si>
    <t>% Días capacitación</t>
  </si>
  <si>
    <t>% Días laborados</t>
  </si>
  <si>
    <t>% Días en otras actividades</t>
  </si>
  <si>
    <t>% Días sin UMM asignada</t>
  </si>
  <si>
    <t>Total de pacientes referidos en el mes previo</t>
  </si>
  <si>
    <t>LV</t>
  </si>
  <si>
    <t>Cobertura efectiva</t>
  </si>
  <si>
    <t>LS sin cobertura</t>
  </si>
  <si>
    <t>Otras actividades</t>
  </si>
  <si>
    <t>Parque vehícular</t>
  </si>
  <si>
    <t>Si el ESI salió a localidad sin el vehículo oficial, especificar naturaleza del medio de transporte</t>
  </si>
  <si>
    <t>En convenio</t>
  </si>
  <si>
    <t>Acciones al individuo</t>
  </si>
  <si>
    <t>Acciones a la comunidad</t>
  </si>
  <si>
    <t>Personas*</t>
  </si>
  <si>
    <t>API*</t>
  </si>
  <si>
    <t>PV*</t>
  </si>
  <si>
    <t>Contrarref.*</t>
  </si>
  <si>
    <t>EKG*</t>
  </si>
  <si>
    <t>US*</t>
  </si>
  <si>
    <t>LIV*</t>
  </si>
  <si>
    <t>LSV0M*</t>
  </si>
  <si>
    <t>LSVM2VM*</t>
  </si>
  <si>
    <t>LSV2M*</t>
  </si>
  <si>
    <t>LSV1VM*</t>
  </si>
  <si>
    <t>LS*</t>
  </si>
  <si>
    <t>LAI*</t>
  </si>
  <si>
    <t>POBLACIÓN*</t>
  </si>
  <si>
    <t>LAIC*</t>
  </si>
  <si>
    <t>UMM sin operar efectivamente</t>
  </si>
  <si>
    <t>Total de UMM PFAM operando efectivamente</t>
  </si>
  <si>
    <t>Total de personal necesario por tipo de UMM</t>
  </si>
  <si>
    <t>Total de personal por tipo UMM</t>
  </si>
  <si>
    <t>Total de temas prioritarios de capacitación programados en el año</t>
  </si>
  <si>
    <t>Médico</t>
  </si>
  <si>
    <t>Enfermera</t>
  </si>
  <si>
    <t>Promotor</t>
  </si>
  <si>
    <t>Odontólogo</t>
  </si>
  <si>
    <t>PUESTO</t>
  </si>
  <si>
    <t>NOMBRE</t>
  </si>
  <si>
    <t>FECHA DE INGRESO</t>
  </si>
  <si>
    <t>FECHA DE BAJA</t>
  </si>
  <si>
    <t>APELLIDO MATERNO</t>
  </si>
  <si>
    <t>APELLIDO PATERNO</t>
  </si>
  <si>
    <t>Describir otro:</t>
  </si>
  <si>
    <t>Nomenclatura de temas prioritarios</t>
  </si>
  <si>
    <t>SI=1, NO=0</t>
  </si>
  <si>
    <t>(DD/MM/AA)</t>
  </si>
  <si>
    <t>PERMANENCIA</t>
  </si>
  <si>
    <t>QNA 1</t>
  </si>
  <si>
    <t>QNA 2</t>
  </si>
  <si>
    <t>Reporte mensual de Plantilla y Capacitación</t>
  </si>
  <si>
    <t>Otros</t>
  </si>
  <si>
    <t>UMM-0</t>
  </si>
  <si>
    <t>UMM-2</t>
  </si>
  <si>
    <t>Completo</t>
  </si>
  <si>
    <t>CLAVE</t>
  </si>
  <si>
    <t>El personal si se capacito en el mes</t>
  </si>
  <si>
    <t>clave medico</t>
  </si>
  <si>
    <t>clave enfermera</t>
  </si>
  <si>
    <t>clave promotor</t>
  </si>
  <si>
    <t>clave odontologo</t>
  </si>
  <si>
    <t>Personal del ESI  en Capacitación</t>
  </si>
  <si>
    <t>Temas prioritarios de capacitación (1 ó 0)*</t>
  </si>
  <si>
    <t>Total de personal laborando en el mes</t>
  </si>
  <si>
    <t>*Nota: Colocar 1 en la celda de intersección entre el nombre del personal que fue capacitado y el número de temas prioritarios correspondiente.</t>
  </si>
  <si>
    <t>Total de temas prioritarios de capacitación otorgados en el mes</t>
  </si>
  <si>
    <t>fecha de capacitacion*</t>
  </si>
  <si>
    <t>TOTAL MENSUAL T- PRIORITARIOS</t>
  </si>
  <si>
    <t>TOTAL MENSUAL TODOS LOS TEMAS</t>
  </si>
  <si>
    <t>Especificar el/los nombre(s) del/los tema(s) prioritario(s) de capacitación</t>
  </si>
  <si>
    <t>Actividades del equipo de salud itinerante y parque vehicular</t>
  </si>
  <si>
    <t>Porcentaje del cumplimiento de cronograma de rutas</t>
  </si>
  <si>
    <t>INSTITUTO DE SALUD PARA EL BIENESTAR</t>
  </si>
  <si>
    <t>COORDINACIÓN NACIONAL MÉDICA</t>
  </si>
  <si>
    <r>
      <t xml:space="preserve">Total de localidades con población indígena </t>
    </r>
    <r>
      <rPr>
        <b/>
        <sz val="10"/>
        <color indexed="8"/>
        <rFont val="Montserrat"/>
      </rPr>
      <t>programadas</t>
    </r>
    <r>
      <rPr>
        <sz val="10"/>
        <color indexed="8"/>
        <rFont val="Montserrat"/>
      </rPr>
      <t xml:space="preserve"> en el mes</t>
    </r>
  </si>
  <si>
    <r>
      <t xml:space="preserve">Porcentaje de localidades con población indígena </t>
    </r>
    <r>
      <rPr>
        <b/>
        <sz val="10"/>
        <color indexed="8"/>
        <rFont val="Montserrat"/>
      </rPr>
      <t>visitadas</t>
    </r>
    <r>
      <rPr>
        <sz val="10"/>
        <color indexed="8"/>
        <rFont val="Montserrat"/>
      </rPr>
      <t xml:space="preserve"> en el mes</t>
    </r>
  </si>
  <si>
    <r>
      <rPr>
        <b/>
        <sz val="7"/>
        <color indexed="8"/>
        <rFont val="Montserrat"/>
      </rPr>
      <t>*LSV0M:</t>
    </r>
    <r>
      <rPr>
        <sz val="7"/>
        <color indexed="8"/>
        <rFont val="Montserrat"/>
      </rPr>
      <t xml:space="preserve"> LS visitadas </t>
    </r>
    <r>
      <rPr>
        <b/>
        <sz val="7"/>
        <color indexed="8"/>
        <rFont val="Montserrat"/>
      </rPr>
      <t>cero veces</t>
    </r>
    <r>
      <rPr>
        <sz val="7"/>
        <color indexed="8"/>
        <rFont val="Montserrat"/>
      </rPr>
      <t xml:space="preserve"> en el mes.
*</t>
    </r>
    <r>
      <rPr>
        <b/>
        <sz val="7"/>
        <color indexed="8"/>
        <rFont val="Montserrat"/>
      </rPr>
      <t>LSV1VM:</t>
    </r>
    <r>
      <rPr>
        <sz val="7"/>
        <color indexed="8"/>
        <rFont val="Montserrat"/>
      </rPr>
      <t xml:space="preserve"> LS visitadas</t>
    </r>
    <r>
      <rPr>
        <b/>
        <sz val="7"/>
        <color indexed="8"/>
        <rFont val="Montserrat"/>
      </rPr>
      <t xml:space="preserve">  1 vez</t>
    </r>
    <r>
      <rPr>
        <sz val="7"/>
        <color indexed="8"/>
        <rFont val="Montserrat"/>
      </rPr>
      <t xml:space="preserve"> en el mes.
*</t>
    </r>
    <r>
      <rPr>
        <b/>
        <sz val="7"/>
        <color indexed="8"/>
        <rFont val="Montserrat"/>
      </rPr>
      <t>LSV2VM:</t>
    </r>
    <r>
      <rPr>
        <sz val="7"/>
        <color indexed="8"/>
        <rFont val="Montserrat"/>
      </rPr>
      <t xml:space="preserve"> LS visitadas </t>
    </r>
    <r>
      <rPr>
        <b/>
        <sz val="7"/>
        <color indexed="8"/>
        <rFont val="Montserrat"/>
      </rPr>
      <t>2 veces</t>
    </r>
    <r>
      <rPr>
        <sz val="7"/>
        <color indexed="8"/>
        <rFont val="Montserrat"/>
      </rPr>
      <t xml:space="preserve"> en el mes.
*</t>
    </r>
    <r>
      <rPr>
        <b/>
        <sz val="7"/>
        <color indexed="8"/>
        <rFont val="Montserrat"/>
      </rPr>
      <t xml:space="preserve">LSVM2VM: </t>
    </r>
    <r>
      <rPr>
        <sz val="7"/>
        <color indexed="8"/>
        <rFont val="Montserrat"/>
      </rPr>
      <t xml:space="preserve">LS visitadas </t>
    </r>
    <r>
      <rPr>
        <b/>
        <sz val="7"/>
        <color indexed="8"/>
        <rFont val="Montserrat"/>
      </rPr>
      <t>más de 2 veces</t>
    </r>
    <r>
      <rPr>
        <sz val="7"/>
        <color indexed="8"/>
        <rFont val="Montserrat"/>
      </rPr>
      <t xml:space="preserve"> al mes.
</t>
    </r>
    <r>
      <rPr>
        <b/>
        <sz val="7"/>
        <color indexed="8"/>
        <rFont val="Montserrat"/>
      </rPr>
      <t>*LAIC</t>
    </r>
    <r>
      <rPr>
        <sz val="7"/>
        <color indexed="8"/>
        <rFont val="Montserrat"/>
      </rPr>
      <t>: LAI que fue cubierta al visitar a su LS al menos una vez en el mes.
*</t>
    </r>
    <r>
      <rPr>
        <b/>
        <sz val="7"/>
        <color indexed="8"/>
        <rFont val="Montserrat"/>
      </rPr>
      <t>LIV</t>
    </r>
    <r>
      <rPr>
        <sz val="7"/>
        <color indexed="8"/>
        <rFont val="Montserrat"/>
      </rPr>
      <t xml:space="preserve">: Localidades con población indígena visitadas en el mes.
</t>
    </r>
  </si>
  <si>
    <r>
      <rPr>
        <b/>
        <sz val="7"/>
        <color indexed="8"/>
        <rFont val="Montserrat"/>
      </rPr>
      <t>*PV</t>
    </r>
    <r>
      <rPr>
        <sz val="7"/>
        <color indexed="8"/>
        <rFont val="Montserrat"/>
      </rPr>
      <t>: Población visitada.</t>
    </r>
  </si>
  <si>
    <r>
      <rPr>
        <b/>
        <sz val="7"/>
        <color indexed="8"/>
        <rFont val="Montserrat"/>
      </rPr>
      <t>*API (Atención de pueblos indígenas)</t>
    </r>
    <r>
      <rPr>
        <sz val="7"/>
        <color indexed="8"/>
        <rFont val="Montserrat"/>
      </rPr>
      <t xml:space="preserve"> = Total de población indígena; considerada así cuando el 40% y más de la población de una localidad, sea indígena.</t>
    </r>
  </si>
  <si>
    <r>
      <rPr>
        <b/>
        <sz val="7"/>
        <color indexed="8"/>
        <rFont val="Montserrat"/>
      </rPr>
      <t>*Días programados y laborados en LS:</t>
    </r>
    <r>
      <rPr>
        <sz val="7"/>
        <color indexed="8"/>
        <rFont val="Montserrat"/>
      </rPr>
      <t xml:space="preserve"> En "programado" (P) incluir los días laborables del mes, programados para visita a localidad, y en "realizado" (R) los días que acudieron a la localidad.</t>
    </r>
  </si>
  <si>
    <r>
      <rPr>
        <b/>
        <sz val="7"/>
        <color indexed="8"/>
        <rFont val="Montserrat"/>
      </rPr>
      <t xml:space="preserve">*Personas: </t>
    </r>
    <r>
      <rPr>
        <sz val="7"/>
        <color indexed="8"/>
        <rFont val="Montserrat"/>
      </rPr>
      <t>Número de personas a quienes se les otorgó alguna acción de prevención y promoción.</t>
    </r>
  </si>
  <si>
    <r>
      <rPr>
        <b/>
        <sz val="7"/>
        <color indexed="8"/>
        <rFont val="Montserrat"/>
      </rPr>
      <t>*Contrarref:</t>
    </r>
    <r>
      <rPr>
        <sz val="7"/>
        <color indexed="8"/>
        <rFont val="Montserrat"/>
      </rPr>
      <t xml:space="preserve"> Registrar cuando  la UMM cuente con el documento de contrareferencia.</t>
    </r>
  </si>
  <si>
    <r>
      <rPr>
        <b/>
        <sz val="7"/>
        <color indexed="8"/>
        <rFont val="Montserrat"/>
      </rPr>
      <t xml:space="preserve">*EKG: </t>
    </r>
    <r>
      <rPr>
        <sz val="7"/>
        <color indexed="8"/>
        <rFont val="Montserrat"/>
      </rPr>
      <t xml:space="preserve">Electrocardiograma
</t>
    </r>
  </si>
  <si>
    <r>
      <rPr>
        <b/>
        <sz val="7"/>
        <color indexed="8"/>
        <rFont val="Montserrat"/>
      </rPr>
      <t>*US:</t>
    </r>
    <r>
      <rPr>
        <sz val="7"/>
        <color indexed="8"/>
        <rFont val="Montserrat"/>
      </rPr>
      <t xml:space="preserve"> Ultrasonido</t>
    </r>
  </si>
  <si>
    <r>
      <t>1.</t>
    </r>
    <r>
      <rPr>
        <sz val="11"/>
        <color indexed="8"/>
        <rFont val="Montserrat"/>
      </rPr>
      <t xml:space="preserve">     Control del niño sano </t>
    </r>
  </si>
  <si>
    <r>
      <t>2.</t>
    </r>
    <r>
      <rPr>
        <sz val="11"/>
        <color indexed="8"/>
        <rFont val="Montserrat"/>
      </rPr>
      <t xml:space="preserve">     Control nutricional de los menores de 5 años </t>
    </r>
  </si>
  <si>
    <r>
      <t>3.</t>
    </r>
    <r>
      <rPr>
        <sz val="11"/>
        <color indexed="8"/>
        <rFont val="Montserrat"/>
      </rPr>
      <t>     Diagnóstico y manejo de pacientes con diabetes mellitus</t>
    </r>
  </si>
  <si>
    <r>
      <t>4.</t>
    </r>
    <r>
      <rPr>
        <sz val="11"/>
        <color indexed="8"/>
        <rFont val="Montserrat"/>
      </rPr>
      <t xml:space="preserve">     Diagnóstico y manejo de pacientes con hipertensión arterial sistémica </t>
    </r>
  </si>
  <si>
    <r>
      <t>5.</t>
    </r>
    <r>
      <rPr>
        <sz val="11"/>
        <color indexed="8"/>
        <rFont val="Montserrat"/>
      </rPr>
      <t>     Diagnóstico y manejo de pacientes con dislipidemias</t>
    </r>
  </si>
  <si>
    <r>
      <t>6.</t>
    </r>
    <r>
      <rPr>
        <sz val="11"/>
        <color indexed="8"/>
        <rFont val="Montserrat"/>
      </rPr>
      <t>     Diagnóstico y manejo de pacientes con sobrepeso u obesidad</t>
    </r>
  </si>
  <si>
    <r>
      <t>7.</t>
    </r>
    <r>
      <rPr>
        <sz val="11"/>
        <color indexed="8"/>
        <rFont val="Montserrat"/>
      </rPr>
      <t>     Abordaje y manejo de embarazo y puerperio</t>
    </r>
  </si>
  <si>
    <r>
      <t>8.</t>
    </r>
    <r>
      <rPr>
        <sz val="11"/>
        <color indexed="8"/>
        <rFont val="Montserrat"/>
      </rPr>
      <t xml:space="preserve">     Salud reproductiva </t>
    </r>
  </si>
  <si>
    <r>
      <t>9.</t>
    </r>
    <r>
      <rPr>
        <sz val="11"/>
        <color indexed="8"/>
        <rFont val="Montserrat"/>
      </rPr>
      <t>     Promoción de la salud</t>
    </r>
  </si>
  <si>
    <r>
      <t>10.</t>
    </r>
    <r>
      <rPr>
        <sz val="11"/>
        <color indexed="8"/>
        <rFont val="Montserrat"/>
      </rPr>
      <t>  Vigilancia epidemiológica</t>
    </r>
  </si>
  <si>
    <r>
      <t>11.</t>
    </r>
    <r>
      <rPr>
        <sz val="11"/>
        <color indexed="8"/>
        <rFont val="Montserrat"/>
      </rPr>
      <t>  Vacunación</t>
    </r>
  </si>
  <si>
    <r>
      <t>12.</t>
    </r>
    <r>
      <rPr>
        <sz val="11"/>
        <color indexed="8"/>
        <rFont val="Montserrat"/>
      </rPr>
      <t>  Adicciones</t>
    </r>
  </si>
  <si>
    <r>
      <t>13.</t>
    </r>
    <r>
      <rPr>
        <sz val="11"/>
        <color indexed="8"/>
        <rFont val="Montserrat"/>
      </rPr>
      <t>  Salud bucal</t>
    </r>
  </si>
  <si>
    <r>
      <t>14.</t>
    </r>
    <r>
      <rPr>
        <sz val="11"/>
        <color indexed="8"/>
        <rFont val="Montserrat"/>
      </rPr>
      <t xml:space="preserve">  Paquete garantizado de servicios de salud </t>
    </r>
  </si>
  <si>
    <r>
      <t xml:space="preserve">15.     </t>
    </r>
    <r>
      <rPr>
        <sz val="11"/>
        <color indexed="8"/>
        <rFont val="Montserrat"/>
      </rPr>
      <t>Derechos Humanos</t>
    </r>
  </si>
  <si>
    <r>
      <t>16.</t>
    </r>
    <r>
      <rPr>
        <sz val="11"/>
        <color indexed="8"/>
        <rFont val="Montserrat"/>
      </rPr>
      <t>   Interculturalidad</t>
    </r>
  </si>
  <si>
    <r>
      <t>17.</t>
    </r>
    <r>
      <rPr>
        <sz val="11"/>
        <color indexed="8"/>
        <rFont val="Montserrat"/>
      </rPr>
      <t>   Contraloría social</t>
    </r>
  </si>
  <si>
    <r>
      <t>18.</t>
    </r>
    <r>
      <rPr>
        <sz val="11"/>
        <color indexed="8"/>
        <rFont val="Montserrat"/>
      </rPr>
      <t>   Combate de conato de incendios</t>
    </r>
  </si>
  <si>
    <r>
      <t xml:space="preserve">19. </t>
    </r>
    <r>
      <rPr>
        <sz val="10"/>
        <color indexed="8"/>
        <rFont val="Montserrat"/>
      </rPr>
      <t>Otros</t>
    </r>
  </si>
  <si>
    <r>
      <rPr>
        <b/>
        <sz val="11"/>
        <color indexed="8"/>
        <rFont val="Montserrat"/>
      </rPr>
      <t xml:space="preserve">*Fecha de capacitación: </t>
    </r>
    <r>
      <rPr>
        <sz val="11"/>
        <color indexed="8"/>
        <rFont val="Montserrat"/>
      </rPr>
      <t>Si el personal está de vacaciones o de incapacidad, o bien, la plaza está vacante, en lugar de registrar la fecha, colocar "</t>
    </r>
    <r>
      <rPr>
        <b/>
        <i/>
        <sz val="11"/>
        <color indexed="8"/>
        <rFont val="Montserrat"/>
      </rPr>
      <t xml:space="preserve">V" </t>
    </r>
    <r>
      <rPr>
        <i/>
        <sz val="11"/>
        <color indexed="8"/>
        <rFont val="Montserrat"/>
      </rPr>
      <t>para vacaciones o plaza vacante; e</t>
    </r>
    <r>
      <rPr>
        <b/>
        <i/>
        <sz val="11"/>
        <color indexed="8"/>
        <rFont val="Montserrat"/>
      </rPr>
      <t xml:space="preserve"> "I" </t>
    </r>
    <r>
      <rPr>
        <i/>
        <sz val="11"/>
        <color indexed="8"/>
        <rFont val="Montserrat"/>
      </rPr>
      <t>para incapacidad.</t>
    </r>
  </si>
  <si>
    <r>
      <rPr>
        <b/>
        <sz val="11"/>
        <color indexed="8"/>
        <rFont val="Montserrat"/>
      </rPr>
      <t xml:space="preserve">Instrucciones para el siguiente recuadro: </t>
    </r>
    <r>
      <rPr>
        <sz val="11"/>
        <color indexed="8"/>
        <rFont val="Montserrat"/>
      </rPr>
      <t xml:space="preserve">
Si en el mes a reportar ingresó personal a la UMM, registrarlo en este apartado y en el mes subsecuente debera estar actualizada la plantilla en el recuadro superior. Deberá marcar con texto en rojo el nombre de la persona que causó baja en la plantilla.</t>
    </r>
  </si>
  <si>
    <t>Cobertura Anexo 5:</t>
  </si>
  <si>
    <t>Localidades Anexo 5</t>
  </si>
  <si>
    <t>Municipios de Anexo 5</t>
  </si>
  <si>
    <r>
      <rPr>
        <b/>
        <sz val="7"/>
        <color indexed="8"/>
        <rFont val="Montserrat"/>
      </rPr>
      <t xml:space="preserve">*POBLACIÓN: </t>
    </r>
    <r>
      <rPr>
        <sz val="7"/>
        <color indexed="8"/>
        <rFont val="Montserrat"/>
      </rPr>
      <t>Población objetivo del Anexo 5, tanto de LS como LAI.</t>
    </r>
  </si>
  <si>
    <t>ELABORÓ
(nombre, cargo y firma)</t>
  </si>
  <si>
    <t>REVISÓ Y VALIDÓ
(nombre, cargo y firma)</t>
  </si>
  <si>
    <t>Población Anexo 5</t>
  </si>
  <si>
    <r>
      <rPr>
        <b/>
        <sz val="7"/>
        <color indexed="8"/>
        <rFont val="Montserrat"/>
      </rPr>
      <t>*LS</t>
    </r>
    <r>
      <rPr>
        <sz val="7"/>
        <color indexed="8"/>
        <rFont val="Montserrat"/>
      </rPr>
      <t>: Localidades Subsede del Anexo 5
*</t>
    </r>
    <r>
      <rPr>
        <b/>
        <sz val="7"/>
        <color indexed="8"/>
        <rFont val="Montserrat"/>
      </rPr>
      <t>LAI:</t>
    </r>
    <r>
      <rPr>
        <sz val="7"/>
        <color indexed="8"/>
        <rFont val="Montserrat"/>
      </rPr>
      <t xml:space="preserve"> Localidades Área de Influencia del Anexo 5
*</t>
    </r>
    <r>
      <rPr>
        <b/>
        <sz val="7"/>
        <color indexed="8"/>
        <rFont val="Montserrat"/>
      </rPr>
      <t>TLA5:</t>
    </r>
    <r>
      <rPr>
        <sz val="7"/>
        <color indexed="8"/>
        <rFont val="Montserrat"/>
      </rPr>
      <t xml:space="preserve"> Total de localidades del Anexo 5, LS+LAI</t>
    </r>
  </si>
  <si>
    <t>TLA5*</t>
  </si>
  <si>
    <t>19</t>
  </si>
  <si>
    <t>55</t>
  </si>
  <si>
    <t>Informe Gerencial 2023</t>
  </si>
  <si>
    <t>COORDINACIÓN DE ATENCIÓN A LA SALUD</t>
  </si>
  <si>
    <r>
      <t xml:space="preserve">Total de localidades </t>
    </r>
    <r>
      <rPr>
        <sz val="10"/>
        <color theme="1"/>
        <rFont val="Montserrat"/>
      </rPr>
      <t xml:space="preserve">visitadas </t>
    </r>
    <r>
      <rPr>
        <sz val="10"/>
        <color indexed="8"/>
        <rFont val="Montserrat"/>
      </rPr>
      <t>en el mes</t>
    </r>
  </si>
  <si>
    <t>3D3KS28T09G513374</t>
  </si>
  <si>
    <t>NLSSA014505</t>
  </si>
  <si>
    <t>3D3KS28TX9G513446</t>
  </si>
  <si>
    <t>NLSSA014592</t>
  </si>
  <si>
    <t>3D3KS28T99G513597</t>
  </si>
  <si>
    <t>NLSSA014563</t>
  </si>
  <si>
    <t>3C6UR5DJ3MG546159</t>
  </si>
  <si>
    <t>NLSSA005195</t>
  </si>
  <si>
    <t>3C6UR5DJ8MG546125</t>
  </si>
  <si>
    <t>NLSSA005212</t>
  </si>
  <si>
    <t>3C6UR5DJ7MG546052</t>
  </si>
  <si>
    <t>NLSSA005171</t>
  </si>
  <si>
    <t>3C6UR5DJ7MG546083</t>
  </si>
  <si>
    <t>NLSSA005166</t>
  </si>
  <si>
    <t>3C6UR5DJ4MG546137</t>
  </si>
  <si>
    <t>NLSSA005200</t>
  </si>
  <si>
    <t>3C6UR5DJ4MG546039</t>
  </si>
  <si>
    <t>NLSSA005154</t>
  </si>
  <si>
    <t>3C6UR5DJ8MG546156</t>
  </si>
  <si>
    <t>NLSSA005183</t>
  </si>
  <si>
    <t>3D6WN56T09G519501</t>
  </si>
  <si>
    <t>NLSSA014720</t>
  </si>
  <si>
    <t>Turrubiartes</t>
  </si>
  <si>
    <t>Avitia</t>
  </si>
  <si>
    <t>Julio Cesar</t>
  </si>
  <si>
    <t>Olmedo</t>
  </si>
  <si>
    <t>Martinez</t>
  </si>
  <si>
    <t>Karely Esmeralda</t>
  </si>
  <si>
    <t xml:space="preserve">Reyes </t>
  </si>
  <si>
    <t>Gonzalez</t>
  </si>
  <si>
    <t>Alexis Daniel</t>
  </si>
  <si>
    <t>Chable</t>
  </si>
  <si>
    <t>Juan Carlos</t>
  </si>
  <si>
    <t>Perez</t>
  </si>
  <si>
    <t>Rosalba</t>
  </si>
  <si>
    <t>Sanchez</t>
  </si>
  <si>
    <t>Hector Hugo</t>
  </si>
  <si>
    <t xml:space="preserve">Flores </t>
  </si>
  <si>
    <t>Balandran</t>
  </si>
  <si>
    <t>Ada Patricia</t>
  </si>
  <si>
    <t xml:space="preserve">Rincon </t>
  </si>
  <si>
    <t>Licea</t>
  </si>
  <si>
    <t>Griselda Dominga</t>
  </si>
  <si>
    <t>Gamez</t>
  </si>
  <si>
    <t>Mireles</t>
  </si>
  <si>
    <t>Ruben</t>
  </si>
  <si>
    <t>Gomez</t>
  </si>
  <si>
    <t xml:space="preserve">Roque </t>
  </si>
  <si>
    <t>Carlos Willians</t>
  </si>
  <si>
    <t>Corpus</t>
  </si>
  <si>
    <t>Hilda Guadalupe</t>
  </si>
  <si>
    <t xml:space="preserve">Cruz </t>
  </si>
  <si>
    <t>Avila</t>
  </si>
  <si>
    <t>Victor Manuel</t>
  </si>
  <si>
    <t>Suarez</t>
  </si>
  <si>
    <t>Tamez</t>
  </si>
  <si>
    <t>Raul Abraham</t>
  </si>
  <si>
    <t>Castillo</t>
  </si>
  <si>
    <t>Valdez</t>
  </si>
  <si>
    <t>Irma Melissa</t>
  </si>
  <si>
    <t>Torres</t>
  </si>
  <si>
    <t>Arias</t>
  </si>
  <si>
    <t>Juan Pablo</t>
  </si>
  <si>
    <t>Vacante</t>
  </si>
  <si>
    <t>Moreno</t>
  </si>
  <si>
    <t>Sanjuana Elizabeth</t>
  </si>
  <si>
    <t>Pedro</t>
  </si>
  <si>
    <t xml:space="preserve">Alanis </t>
  </si>
  <si>
    <t xml:space="preserve">Garza </t>
  </si>
  <si>
    <t>Laura Patricia</t>
  </si>
  <si>
    <t>Ledezma</t>
  </si>
  <si>
    <t>Vazquez</t>
  </si>
  <si>
    <t>Giezi Elizabeth</t>
  </si>
  <si>
    <t>Briseño</t>
  </si>
  <si>
    <t>Saucedo</t>
  </si>
  <si>
    <t>Heriberto</t>
  </si>
  <si>
    <t>Rodriguez</t>
  </si>
  <si>
    <t>Hugo Enrique</t>
  </si>
  <si>
    <t>Guevara</t>
  </si>
  <si>
    <t>Garza</t>
  </si>
  <si>
    <t>Guillermina</t>
  </si>
  <si>
    <t>Hernandez</t>
  </si>
  <si>
    <t>Luis Enrique</t>
  </si>
  <si>
    <t>Espinosa</t>
  </si>
  <si>
    <t>Mendoza</t>
  </si>
  <si>
    <t>Julian</t>
  </si>
  <si>
    <t>Recendiz</t>
  </si>
  <si>
    <t>Blanco</t>
  </si>
  <si>
    <t>Jose Alfredo</t>
  </si>
  <si>
    <t>Reyes</t>
  </si>
  <si>
    <t>Omar</t>
  </si>
  <si>
    <t xml:space="preserve">Zapata </t>
  </si>
  <si>
    <t>Villarreal</t>
  </si>
  <si>
    <t>Carlos David</t>
  </si>
  <si>
    <t>Dueñas</t>
  </si>
  <si>
    <t>Jose Manuel</t>
  </si>
  <si>
    <t>Mancilla</t>
  </si>
  <si>
    <t>Cantu</t>
  </si>
  <si>
    <t>Linda</t>
  </si>
  <si>
    <t xml:space="preserve">Se programan las localidades para al menos ser visitadas una vez en el mes, este mes no se cubrio el 100% de dichas localidades al menos una vez en el mes por no contar con gasolina,personal tomo periodos vacacionales y porque en una de la UMM no se cuenta con personal </t>
  </si>
  <si>
    <t>Vacante plaza medico UMM T0 Cadereyta Jimenez, Vacante plaza medico UMM T2 Linares; Vacante plaza medico, plaza enfermera y plaza promoción UMM T0 Herreras Cerralvo</t>
  </si>
  <si>
    <t>Ninguna unidad cuenta con el 80% de medicamentos; UMM T0 Los Ramones, UMM T0 Cerralvo/Herreras, UMM T0 Cadereyta Jimenez, UMM T0 La Fama, UMM T0 Linares,  UMM T0 Alamitos, UMM T0 La Escondida, UMM T0 Cruz de Elorza,  UMM T0 Salinas Victoria, UMM T2 Linares, UMM T0 Juarez cuentan con menos del 80% de medicamentos.</t>
  </si>
  <si>
    <t>Los temas de capacitación se programan por mes para que sean tomados en linea en paginas oficiales de salud, Siesabi, el personal en sus tiempos libres o dia de actividades administrativas toma los cursos, si no se toma el curso en el mes solicitado se realiza al mes siguiente. De igual manera se capacita por parte de las jurisdicciones a las unidades correspondientes, teniendo como respaldo foto de lista de asistencia o constancias recibidas de las jurisdicciones, para los ulitmos dias del mes de mayo la plataforma de SIESABI se inahiblito y no fue posible terminar los cursos que estaban en proceso</t>
  </si>
  <si>
    <t>De las unidades medicas supervisadas se notifica areas de oportunidad a UMM y a Jurisdicción correspondiente</t>
  </si>
  <si>
    <t>De las unidades medicas supervisadas se notifica areas de oportunidad</t>
  </si>
  <si>
    <t>Nuevo León</t>
  </si>
  <si>
    <t>V</t>
  </si>
  <si>
    <t>Puestos de todo equipo itinerante vacante</t>
  </si>
  <si>
    <t>Dr. Fernando Cotero Rodriguez                                                                        Supervisor Estatal PFAM Nuevo León</t>
  </si>
  <si>
    <t>Dr. Adan Alberto Hernandez Contreras                                                Coordinador Estatal PFAM Nuevo León</t>
  </si>
  <si>
    <t>4,17</t>
  </si>
  <si>
    <t>agosto</t>
  </si>
  <si>
    <t>Algunas de las UMM durante el mes de agosto se encontraban algunos días sin gasolina para operación o en mantenimiento</t>
  </si>
  <si>
    <t>Educación integral en Salud para la actualización en la prevención, atención y control de la enfermedad por el virus de Rabia en México, Calidad de la atención nutricional materno infantil en el primer nivel de atención en México, Conversatorio: Interculturalidad desde la mirada de la enfermería y la medicina</t>
  </si>
  <si>
    <t>Estudio de las enfermedades crónicas avanzadas al término de la vida desde la perspectiva sociomédica</t>
  </si>
  <si>
    <t>Calidad de la atención nutricional materno infantil en el primer nivel de atención en México, Conversatorio: Interculturalidad desde la mirada de la enfermería y la medicina, Estudio de las enfermedades crónicas avanzadas al término de la vida desde la perspectiva sociomédica</t>
  </si>
  <si>
    <t>Educación integral en Salud para la actualización en la prevención, atención y control de la enfermedad por el virus de Rabia en México, Calidad de la atención nutricional materno infantil en el primer nivel de atención en México, Conversatorio: Interculturalidad desde la mirada de la enfermería y la medicina, Estudio de las enfermedades crónicas avanzadas al término de la vida desde la perspectiva sociomédica</t>
  </si>
  <si>
    <t>15,28</t>
  </si>
  <si>
    <t>Conversatorio: Interculturalidad desde la mirada de la enfermería y la medicina, Estudio de las enfermedades crónicas avanzadas al término de la vida desde la perspectiva sociomédica</t>
  </si>
  <si>
    <t>Tema prioritario: Educación integral en Salud para la actualización en la prevención, atención y control de la enfermedad por el virus de Rabia en México, Calidad de la atención nutricional materno infantil en el primer nivel de atención en México, Conversatorio: Interculturalidad desde la mirada de la enfermería y la medicina, Estudio de las enfermedades crónicas avanzadas al término de la vida desde la perspectiva sociomédica</t>
  </si>
  <si>
    <t>18,21,22,24</t>
  </si>
  <si>
    <t>18,21: ESI en sede realizando actividades administrativas por vehiculo en taller; 22: ESI en oficina central realizando actividade administrativas y firma de documentos oficiales; 24: ESI en sede realizando actividades administrativas por vehiculo en cambio de llantas</t>
  </si>
  <si>
    <t>14,30</t>
  </si>
  <si>
    <t>14,30: Reunion Quicenal</t>
  </si>
  <si>
    <t>22,25,28,29,30,31</t>
  </si>
  <si>
    <t>22: ESI en Oficina Central en firma de documentos oficiales; 25,28,29,30,31: ESI en sede realizando actividades administrativas  por vehiculo en el taller</t>
  </si>
  <si>
    <t>22,29,31</t>
  </si>
  <si>
    <t>22: ESI en Oficina Centrsal firma de documentos oficiales; 29: Curso Salud Mental; 31: Junta Tecnica Jurisdicción 2</t>
  </si>
  <si>
    <t>16,23,31</t>
  </si>
  <si>
    <t>16,31: Reunión Quincenal; 23: ESI en Jurisdicción firma documentos oficiales</t>
  </si>
  <si>
    <t>2,7,8,14,15,22,23,31</t>
  </si>
  <si>
    <t>2,7,8,23,31: ESI en sede realizando actividades administrativas; 14,15: ESI en curso jurisdicción; 22; ESI en oficina central firma documentos oficiales</t>
  </si>
  <si>
    <t>14,15,16,17,18</t>
  </si>
  <si>
    <t>14,15,16,17,18: Enfermera en sede realizando actividades administrativas por promotor en licencia de paternidad</t>
  </si>
  <si>
    <t>1,2,3</t>
  </si>
  <si>
    <t>1,2,3: ESI por vehiculo con llantas en mal estado, realizando actividades administrativas</t>
  </si>
  <si>
    <t>UMM T0 Los Ramones sin referencias; UMM T0 Cadereyta sin referencias; UMM T0 Linares sin referencias; UMM T0 La Escondida sin referencias; UMM T0 La Fama sin referencia; UMM T0 Alamitos sin referencias;  UMM T0 Cruz de Elorza sin referencias; UMM T0 Herreras/Cerralvo sin referencias; UMM T0 Salinas Victoria sin referencias y ; UMM T2 Linares sin  referencias; UMM T0 Juarez 38 referencias y 45 seguimientos.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</si>
</sst>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7">
    <font>
      <sz val="11"/>
      <color indexed="8"/>
      <name val="Calibri"/>
    </font>
    <font>
      <sz val="11"/>
      <color indexed="8"/>
      <name val="Calibri"/>
      <family val="2"/>
    </font>
    <font>
      <b/>
      <sz val="16"/>
      <color indexed="11"/>
      <name val="Montserrat"/>
    </font>
    <font>
      <sz val="11"/>
      <color indexed="8"/>
      <name val="Montserrat"/>
    </font>
    <font>
      <sz val="18"/>
      <color indexed="11"/>
      <name val="Montserrat"/>
    </font>
    <font>
      <b/>
      <sz val="20"/>
      <color indexed="12"/>
      <name val="Montserrat"/>
    </font>
    <font>
      <b/>
      <sz val="8"/>
      <color indexed="8"/>
      <name val="Montserrat"/>
    </font>
    <font>
      <b/>
      <sz val="12"/>
      <color indexed="8"/>
      <name val="Montserrat"/>
    </font>
    <font>
      <b/>
      <sz val="18"/>
      <color indexed="8"/>
      <name val="Montserrat"/>
    </font>
    <font>
      <b/>
      <sz val="16"/>
      <color indexed="8"/>
      <name val="Montserrat"/>
    </font>
    <font>
      <b/>
      <sz val="10"/>
      <color indexed="8"/>
      <name val="Montserrat"/>
    </font>
    <font>
      <b/>
      <sz val="10"/>
      <name val="Montserrat"/>
    </font>
    <font>
      <sz val="10"/>
      <color indexed="8"/>
      <name val="Montserrat"/>
    </font>
    <font>
      <sz val="14"/>
      <color indexed="8"/>
      <name val="Montserrat"/>
    </font>
    <font>
      <sz val="8"/>
      <color indexed="8"/>
      <name val="Montserrat"/>
    </font>
    <font>
      <b/>
      <sz val="7"/>
      <color indexed="8"/>
      <name val="Montserrat"/>
    </font>
    <font>
      <b/>
      <sz val="11"/>
      <color indexed="8"/>
      <name val="Montserrat"/>
    </font>
    <font>
      <sz val="9"/>
      <color indexed="8"/>
      <name val="Montserrat"/>
    </font>
    <font>
      <b/>
      <sz val="11"/>
      <color indexed="11"/>
      <name val="Montserrat"/>
    </font>
    <font>
      <b/>
      <sz val="22"/>
      <color theme="1"/>
      <name val="Montserrat"/>
    </font>
    <font>
      <sz val="11"/>
      <color theme="1"/>
      <name val="Montserrat"/>
    </font>
    <font>
      <b/>
      <sz val="9"/>
      <color indexed="8"/>
      <name val="Montserrat"/>
    </font>
    <font>
      <sz val="10"/>
      <color indexed="11"/>
      <name val="Montserrat"/>
    </font>
    <font>
      <sz val="7"/>
      <color indexed="8"/>
      <name val="Montserrat"/>
    </font>
    <font>
      <sz val="11"/>
      <color indexed="11"/>
      <name val="Montserrat"/>
    </font>
    <font>
      <b/>
      <sz val="14"/>
      <color indexed="8"/>
      <name val="Montserrat"/>
    </font>
    <font>
      <b/>
      <sz val="11"/>
      <name val="Montserrat"/>
    </font>
    <font>
      <b/>
      <sz val="14"/>
      <color indexed="18"/>
      <name val="Montserrat"/>
    </font>
    <font>
      <b/>
      <sz val="18"/>
      <color indexed="11"/>
      <name val="Montserrat"/>
    </font>
    <font>
      <sz val="18"/>
      <color indexed="8"/>
      <name val="Montserrat"/>
    </font>
    <font>
      <sz val="6"/>
      <color indexed="8"/>
      <name val="Montserrat"/>
    </font>
    <font>
      <sz val="11"/>
      <color rgb="FFFF0000"/>
      <name val="Montserrat"/>
    </font>
    <font>
      <sz val="16"/>
      <color indexed="8"/>
      <name val="Montserrat"/>
    </font>
    <font>
      <sz val="11"/>
      <name val="Montserrat"/>
    </font>
    <font>
      <sz val="8"/>
      <name val="Montserrat"/>
    </font>
    <font>
      <sz val="8"/>
      <color theme="1"/>
      <name val="Montserrat"/>
    </font>
    <font>
      <b/>
      <i/>
      <sz val="11"/>
      <color indexed="8"/>
      <name val="Montserrat"/>
    </font>
    <font>
      <i/>
      <sz val="11"/>
      <color indexed="8"/>
      <name val="Montserrat"/>
    </font>
    <font>
      <sz val="10"/>
      <color indexed="8"/>
      <name val="Calibri"/>
      <family val="2"/>
    </font>
    <font>
      <sz val="10"/>
      <name val="Calibri"/>
      <family val="2"/>
    </font>
    <font>
      <sz val="8"/>
      <color theme="1"/>
      <name val="Calibri"/>
      <family val="2"/>
    </font>
    <font>
      <sz val="7"/>
      <color indexed="8"/>
      <name val="Arial"/>
      <family val="2"/>
    </font>
    <font>
      <b/>
      <sz val="11"/>
      <color indexed="8"/>
      <name val="Arial"/>
      <family val="2"/>
    </font>
    <font>
      <b/>
      <sz val="14"/>
      <color indexed="11"/>
      <name val="Montserrat"/>
    </font>
    <font>
      <b/>
      <sz val="14"/>
      <color theme="1"/>
      <name val="Montserrat"/>
    </font>
    <font>
      <sz val="8"/>
      <color indexed="8"/>
      <name val="Calibri"/>
      <family val="2"/>
    </font>
    <font>
      <b/>
      <sz val="18"/>
      <color theme="2" tint="-0.89999084444715716"/>
      <name val="Montserrat"/>
    </font>
    <font>
      <b/>
      <sz val="16"/>
      <color theme="2" tint="-0.89999084444715716"/>
      <name val="Montserrat"/>
    </font>
    <font>
      <b/>
      <sz val="20"/>
      <color theme="2" tint="-0.89999084444715716"/>
      <name val="Montserrat"/>
    </font>
    <font>
      <sz val="11"/>
      <color theme="2" tint="-0.89999084444715716"/>
      <name val="Montserrat"/>
    </font>
    <font>
      <b/>
      <sz val="12"/>
      <color theme="1"/>
      <name val="Montserrat"/>
    </font>
    <font>
      <b/>
      <sz val="16"/>
      <color theme="0"/>
      <name val="Montserrat"/>
    </font>
    <font>
      <sz val="11"/>
      <color theme="0"/>
      <name val="Montserrat"/>
    </font>
    <font>
      <b/>
      <sz val="9"/>
      <color theme="0"/>
      <name val="Montserrat"/>
    </font>
    <font>
      <sz val="9"/>
      <color theme="0"/>
      <name val="Montserrat"/>
    </font>
    <font>
      <sz val="8"/>
      <color theme="0"/>
      <name val="Montserrat"/>
    </font>
    <font>
      <b/>
      <sz val="8"/>
      <color theme="0"/>
      <name val="Montserrat"/>
    </font>
    <font>
      <b/>
      <sz val="7"/>
      <color theme="0"/>
      <name val="Montserrat"/>
    </font>
    <font>
      <b/>
      <sz val="10"/>
      <color theme="0"/>
      <name val="Montserrat"/>
    </font>
    <font>
      <sz val="10"/>
      <color theme="1"/>
      <name val="Montserrat"/>
    </font>
    <font>
      <b/>
      <sz val="10"/>
      <color theme="1"/>
      <name val="Montserrat"/>
    </font>
    <font>
      <sz val="10"/>
      <color indexed="8"/>
      <name val="Calibri Light"/>
      <family val="2"/>
    </font>
    <font>
      <i/>
      <sz val="8"/>
      <color theme="0"/>
      <name val="Montserrat"/>
    </font>
    <font>
      <sz val="11"/>
      <color indexed="8"/>
      <name val="Montserrat"/>
      <charset val="134"/>
    </font>
    <font>
      <sz val="10"/>
      <color theme="1"/>
      <name val="Montserrat"/>
      <charset val="134"/>
    </font>
    <font>
      <sz val="10"/>
      <color indexed="8"/>
      <name val="Montserrat"/>
      <charset val="134"/>
    </font>
    <font>
      <b/>
      <sz val="16"/>
      <color indexed="8"/>
      <name val="Montserrat"/>
      <charset val="134"/>
    </font>
  </fonts>
  <fills count="15">
    <fill>
      <patternFill patternType="none"/>
    </fill>
    <fill>
      <patternFill patternType="gray125"/>
    </fill>
    <fill>
      <patternFill patternType="solid">
        <fgColor indexed="9"/>
        <bgColor auto="1"/>
      </patternFill>
    </fill>
    <fill>
      <patternFill patternType="solid">
        <fgColor indexed="13"/>
        <bgColor auto="1"/>
      </patternFill>
    </fill>
    <fill>
      <patternFill patternType="solid">
        <fgColor indexed="20"/>
        <bgColor auto="1"/>
      </patternFill>
    </fill>
    <fill>
      <patternFill patternType="solid">
        <fgColor theme="3"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D4C19C"/>
        <bgColor indexed="64"/>
      </patternFill>
    </fill>
    <fill>
      <patternFill patternType="solid">
        <fgColor theme="0" tint="-0.499984740745262"/>
        <bgColor indexed="64"/>
      </patternFill>
    </fill>
    <fill>
      <patternFill patternType="solid">
        <fgColor rgb="FF691C32"/>
        <bgColor indexed="64"/>
      </patternFill>
    </fill>
    <fill>
      <patternFill patternType="solid">
        <fgColor theme="0" tint="-0.34998626667073579"/>
        <bgColor indexed="64"/>
      </patternFill>
    </fill>
    <fill>
      <patternFill patternType="solid">
        <fgColor theme="0" tint="-0.249977111117893"/>
        <bgColor indexed="64"/>
      </patternFill>
    </fill>
  </fills>
  <borders count="70">
    <border>
      <left/>
      <right/>
      <top/>
      <bottom/>
      <diagonal/>
    </border>
    <border>
      <left/>
      <right/>
      <top/>
      <bottom/>
      <diagonal/>
    </border>
    <border>
      <left/>
      <right/>
      <top/>
      <bottom style="thin">
        <color indexed="8"/>
      </bottom>
      <diagonal/>
    </border>
    <border>
      <left style="medium">
        <color indexed="9"/>
      </left>
      <right/>
      <top/>
      <bottom/>
      <diagonal/>
    </border>
    <border>
      <left style="thin">
        <color indexed="8"/>
      </left>
      <right style="thin">
        <color indexed="8"/>
      </right>
      <top style="thin">
        <color indexed="8"/>
      </top>
      <bottom style="thin">
        <color indexed="8"/>
      </bottom>
      <diagonal/>
    </border>
    <border>
      <left/>
      <right style="medium">
        <color indexed="9"/>
      </right>
      <top/>
      <bottom/>
      <diagonal/>
    </border>
    <border>
      <left style="medium">
        <color indexed="9"/>
      </left>
      <right style="medium">
        <color indexed="9"/>
      </right>
      <top style="medium">
        <color indexed="9"/>
      </top>
      <bottom style="medium">
        <color indexed="9"/>
      </bottom>
      <diagonal/>
    </border>
    <border>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9"/>
      </left>
      <right style="medium">
        <color indexed="9"/>
      </right>
      <top/>
      <bottom/>
      <diagonal/>
    </border>
    <border>
      <left/>
      <right/>
      <top style="medium">
        <color indexed="9"/>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indexed="9"/>
      </left>
      <right/>
      <top style="medium">
        <color indexed="9"/>
      </top>
      <bottom/>
      <diagonal/>
    </border>
    <border>
      <left/>
      <right/>
      <top style="thin">
        <color indexed="8"/>
      </top>
      <bottom style="thin">
        <color indexed="8"/>
      </bottom>
      <diagonal/>
    </border>
    <border>
      <left style="medium">
        <color indexed="9"/>
      </left>
      <right style="medium">
        <color indexed="9"/>
      </right>
      <top/>
      <bottom style="medium">
        <color indexed="9"/>
      </bottom>
      <diagonal/>
    </border>
    <border>
      <left style="thin">
        <color theme="0"/>
      </left>
      <right style="thin">
        <color theme="0"/>
      </right>
      <top style="thin">
        <color theme="0"/>
      </top>
      <bottom style="thin">
        <color theme="0"/>
      </bottom>
      <diagonal/>
    </border>
    <border>
      <left style="thin">
        <color theme="0"/>
      </left>
      <right/>
      <top/>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theme="0"/>
      </left>
      <right/>
      <top style="thin">
        <color theme="0"/>
      </top>
      <bottom style="thin">
        <color theme="0"/>
      </bottom>
      <diagonal/>
    </border>
    <border>
      <left/>
      <right/>
      <top style="thin">
        <color theme="0"/>
      </top>
      <bottom style="thin">
        <color theme="0"/>
      </bottom>
      <diagonal/>
    </border>
    <border>
      <left style="medium">
        <color indexed="9"/>
      </left>
      <right/>
      <top/>
      <bottom style="medium">
        <color indexed="9"/>
      </bottom>
      <diagonal/>
    </border>
    <border>
      <left/>
      <right/>
      <top style="thin">
        <color theme="0"/>
      </top>
      <bottom/>
      <diagonal/>
    </border>
    <border>
      <left style="thin">
        <color theme="1"/>
      </left>
      <right/>
      <top/>
      <bottom/>
      <diagonal/>
    </border>
    <border>
      <left style="thin">
        <color theme="1"/>
      </left>
      <right style="thin">
        <color theme="1"/>
      </right>
      <top style="thin">
        <color theme="1"/>
      </top>
      <bottom style="thin">
        <color theme="1"/>
      </bottom>
      <diagonal/>
    </border>
    <border>
      <left style="medium">
        <color indexed="9"/>
      </left>
      <right style="medium">
        <color indexed="9"/>
      </right>
      <top style="thin">
        <color indexed="8"/>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auto="1"/>
      </left>
      <right style="thin">
        <color theme="0"/>
      </right>
      <top style="thin">
        <color auto="1"/>
      </top>
      <bottom/>
      <diagonal/>
    </border>
    <border>
      <left style="thin">
        <color theme="0"/>
      </left>
      <right style="thin">
        <color auto="1"/>
      </right>
      <top style="thin">
        <color auto="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auto="1"/>
      </left>
      <right style="thin">
        <color auto="1"/>
      </right>
      <top style="thin">
        <color auto="1"/>
      </top>
      <bottom/>
      <diagonal/>
    </border>
    <border>
      <left style="thin">
        <color theme="0"/>
      </left>
      <right style="thin">
        <color theme="0"/>
      </right>
      <top/>
      <bottom style="thin">
        <color theme="0"/>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theme="0"/>
      </right>
      <top/>
      <bottom/>
      <diagonal/>
    </border>
    <border>
      <left style="thin">
        <color theme="0"/>
      </left>
      <right/>
      <top style="thin">
        <color theme="0"/>
      </top>
      <bottom/>
      <diagonal/>
    </border>
    <border>
      <left/>
      <right/>
      <top style="thin">
        <color theme="0"/>
      </top>
      <bottom style="thin">
        <color indexed="8"/>
      </bottom>
      <diagonal/>
    </border>
    <border>
      <left style="thin">
        <color theme="0"/>
      </left>
      <right style="thin">
        <color auto="1"/>
      </right>
      <top style="thin">
        <color theme="0"/>
      </top>
      <bottom/>
      <diagonal/>
    </border>
    <border>
      <left style="thin">
        <color auto="1"/>
      </left>
      <right style="thin">
        <color theme="0"/>
      </right>
      <top style="thin">
        <color theme="0"/>
      </top>
      <bottom/>
      <diagonal/>
    </border>
    <border>
      <left style="thin">
        <color theme="0"/>
      </left>
      <right style="thin">
        <color auto="1"/>
      </right>
      <top style="thin">
        <color theme="0"/>
      </top>
      <bottom style="thin">
        <color theme="0"/>
      </bottom>
      <diagonal/>
    </border>
    <border>
      <left style="thin">
        <color auto="1"/>
      </left>
      <right style="thin">
        <color auto="1"/>
      </right>
      <top style="thin">
        <color theme="0"/>
      </top>
      <bottom style="thin">
        <color theme="0"/>
      </bottom>
      <diagonal/>
    </border>
    <border>
      <left style="thin">
        <color auto="1"/>
      </left>
      <right style="thin">
        <color theme="0"/>
      </right>
      <top style="thin">
        <color theme="0"/>
      </top>
      <bottom style="thin">
        <color theme="0"/>
      </bottom>
      <diagonal/>
    </border>
    <border>
      <left/>
      <right/>
      <top/>
      <bottom style="thin">
        <color theme="0"/>
      </bottom>
      <diagonal/>
    </border>
    <border>
      <left/>
      <right style="thin">
        <color theme="0"/>
      </right>
      <top style="thin">
        <color theme="0"/>
      </top>
      <bottom style="thin">
        <color theme="0"/>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applyNumberFormat="0" applyFill="0" applyBorder="0" applyProtection="0"/>
    <xf numFmtId="9" fontId="1" fillId="0" borderId="0" applyFont="0" applyFill="0" applyBorder="0" applyAlignment="0" applyProtection="0"/>
  </cellStyleXfs>
  <cellXfs count="341">
    <xf numFmtId="0" fontId="0" fillId="0" borderId="0" xfId="0"/>
    <xf numFmtId="0" fontId="3" fillId="0" borderId="0" xfId="0" applyNumberFormat="1" applyFont="1" applyProtection="1"/>
    <xf numFmtId="0" fontId="3" fillId="0" borderId="0" xfId="0" applyFont="1" applyProtection="1"/>
    <xf numFmtId="0" fontId="4" fillId="2" borderId="1" xfId="0" applyNumberFormat="1" applyFont="1" applyFill="1" applyBorder="1" applyAlignment="1" applyProtection="1">
      <alignment wrapText="1"/>
    </xf>
    <xf numFmtId="0" fontId="5" fillId="2" borderId="1" xfId="0" applyNumberFormat="1" applyFont="1" applyFill="1" applyBorder="1" applyAlignment="1" applyProtection="1">
      <alignment horizontal="center" wrapText="1"/>
    </xf>
    <xf numFmtId="0" fontId="6" fillId="2" borderId="1" xfId="0" applyNumberFormat="1" applyFont="1" applyFill="1" applyBorder="1" applyAlignment="1" applyProtection="1">
      <alignment wrapText="1"/>
    </xf>
    <xf numFmtId="0" fontId="7" fillId="2" borderId="1" xfId="0" applyNumberFormat="1" applyFont="1" applyFill="1" applyBorder="1" applyAlignment="1" applyProtection="1">
      <alignment wrapText="1"/>
    </xf>
    <xf numFmtId="49" fontId="8" fillId="2" borderId="1"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center" vertical="center" wrapText="1"/>
    </xf>
    <xf numFmtId="3" fontId="11" fillId="0" borderId="12" xfId="0" applyNumberFormat="1" applyFont="1" applyFill="1" applyBorder="1" applyAlignment="1" applyProtection="1">
      <alignment horizontal="center" vertical="center"/>
      <protection locked="0"/>
    </xf>
    <xf numFmtId="0" fontId="10" fillId="2" borderId="1" xfId="0" applyNumberFormat="1" applyFont="1" applyFill="1" applyBorder="1" applyAlignment="1" applyProtection="1">
      <alignment wrapText="1"/>
    </xf>
    <xf numFmtId="49" fontId="6" fillId="0" borderId="1" xfId="0" applyNumberFormat="1" applyFont="1" applyFill="1" applyBorder="1" applyAlignment="1" applyProtection="1">
      <alignment vertical="center" wrapText="1"/>
    </xf>
    <xf numFmtId="0" fontId="8" fillId="2" borderId="1" xfId="0" applyNumberFormat="1" applyFont="1" applyFill="1" applyBorder="1" applyAlignment="1" applyProtection="1">
      <alignment vertical="center" wrapText="1"/>
    </xf>
    <xf numFmtId="49" fontId="14" fillId="0" borderId="20" xfId="0" applyNumberFormat="1" applyFont="1" applyFill="1" applyBorder="1" applyAlignment="1" applyProtection="1">
      <alignment horizontal="right" vertical="center"/>
    </xf>
    <xf numFmtId="3" fontId="10" fillId="0" borderId="20" xfId="0" applyNumberFormat="1" applyFont="1" applyFill="1" applyBorder="1" applyAlignment="1" applyProtection="1">
      <alignment horizontal="center" vertical="center"/>
    </xf>
    <xf numFmtId="49" fontId="7" fillId="2" borderId="1" xfId="0" applyNumberFormat="1" applyFont="1" applyFill="1" applyBorder="1" applyAlignment="1" applyProtection="1">
      <alignment horizontal="right" wrapText="1"/>
    </xf>
    <xf numFmtId="0" fontId="7" fillId="2" borderId="1" xfId="0" applyNumberFormat="1" applyFont="1" applyFill="1" applyBorder="1" applyAlignment="1" applyProtection="1">
      <alignment horizontal="right" wrapText="1"/>
    </xf>
    <xf numFmtId="0" fontId="15" fillId="2" borderId="1" xfId="0" applyNumberFormat="1" applyFont="1" applyFill="1" applyBorder="1" applyAlignment="1" applyProtection="1">
      <alignment horizontal="right" wrapText="1"/>
    </xf>
    <xf numFmtId="0" fontId="10" fillId="3" borderId="41" xfId="0" applyNumberFormat="1" applyFont="1" applyFill="1" applyBorder="1" applyAlignment="1" applyProtection="1">
      <alignment horizontal="center" vertical="center"/>
    </xf>
    <xf numFmtId="0" fontId="10" fillId="3" borderId="42" xfId="0" applyNumberFormat="1" applyFont="1" applyFill="1" applyBorder="1" applyAlignment="1" applyProtection="1">
      <alignment horizontal="center" vertical="center"/>
    </xf>
    <xf numFmtId="49" fontId="10" fillId="3" borderId="47" xfId="0" applyNumberFormat="1" applyFont="1" applyFill="1" applyBorder="1" applyAlignment="1" applyProtection="1">
      <alignment horizontal="center" vertical="center"/>
    </xf>
    <xf numFmtId="0" fontId="16" fillId="0" borderId="0" xfId="0" applyNumberFormat="1" applyFont="1" applyAlignment="1" applyProtection="1">
      <alignment horizontal="right"/>
    </xf>
    <xf numFmtId="0" fontId="17" fillId="2" borderId="31" xfId="0" applyNumberFormat="1" applyFont="1" applyFill="1" applyBorder="1" applyAlignment="1" applyProtection="1">
      <alignment horizontal="center" vertical="center" wrapText="1"/>
    </xf>
    <xf numFmtId="3" fontId="10" fillId="0" borderId="20" xfId="0" applyNumberFormat="1" applyFont="1" applyFill="1" applyBorder="1" applyAlignment="1" applyProtection="1">
      <alignment horizontal="center" vertical="center" wrapText="1"/>
    </xf>
    <xf numFmtId="0" fontId="18" fillId="2" borderId="1" xfId="0" applyNumberFormat="1" applyFont="1" applyFill="1" applyBorder="1" applyAlignment="1" applyProtection="1">
      <alignment wrapText="1"/>
    </xf>
    <xf numFmtId="0" fontId="3" fillId="0" borderId="64" xfId="0" applyNumberFormat="1" applyFont="1" applyBorder="1" applyProtection="1"/>
    <xf numFmtId="0" fontId="3" fillId="0" borderId="21" xfId="0" applyNumberFormat="1" applyFont="1" applyBorder="1" applyProtection="1"/>
    <xf numFmtId="0" fontId="18" fillId="2" borderId="1" xfId="0" applyNumberFormat="1" applyFont="1" applyFill="1" applyBorder="1" applyAlignment="1" applyProtection="1">
      <alignment vertical="center" wrapText="1"/>
    </xf>
    <xf numFmtId="0" fontId="16" fillId="2" borderId="2" xfId="0" applyNumberFormat="1" applyFont="1" applyFill="1" applyBorder="1" applyAlignment="1" applyProtection="1">
      <alignment horizontal="center" vertical="center" wrapText="1"/>
    </xf>
    <xf numFmtId="0" fontId="15" fillId="2" borderId="2" xfId="0" applyNumberFormat="1" applyFont="1" applyFill="1" applyBorder="1" applyAlignment="1" applyProtection="1">
      <alignment horizontal="center" vertical="center" wrapText="1"/>
    </xf>
    <xf numFmtId="0" fontId="16" fillId="2" borderId="1" xfId="0" applyNumberFormat="1" applyFont="1" applyFill="1" applyBorder="1" applyAlignment="1" applyProtection="1">
      <alignment horizontal="center" vertical="center" wrapText="1"/>
    </xf>
    <xf numFmtId="0" fontId="6" fillId="2" borderId="1" xfId="0" applyNumberFormat="1" applyFont="1" applyFill="1" applyBorder="1" applyAlignment="1" applyProtection="1">
      <alignment horizontal="center" vertical="center" wrapText="1"/>
    </xf>
    <xf numFmtId="0" fontId="16" fillId="2" borderId="58" xfId="0" applyNumberFormat="1" applyFont="1" applyFill="1" applyBorder="1" applyAlignment="1" applyProtection="1">
      <alignment horizontal="center" vertical="center" wrapText="1"/>
    </xf>
    <xf numFmtId="0" fontId="22" fillId="2" borderId="7" xfId="0" applyNumberFormat="1" applyFont="1" applyFill="1" applyBorder="1" applyAlignment="1" applyProtection="1">
      <alignment horizontal="center" vertical="center" wrapText="1"/>
    </xf>
    <xf numFmtId="0" fontId="18" fillId="2" borderId="5" xfId="0" applyNumberFormat="1" applyFont="1" applyFill="1" applyBorder="1" applyAlignment="1" applyProtection="1">
      <alignment vertical="center" wrapText="1"/>
    </xf>
    <xf numFmtId="0" fontId="18" fillId="0" borderId="1" xfId="0" applyNumberFormat="1" applyFont="1" applyFill="1" applyBorder="1" applyAlignment="1" applyProtection="1">
      <alignment vertical="center" wrapText="1"/>
    </xf>
    <xf numFmtId="0" fontId="25" fillId="0" borderId="11" xfId="0" applyNumberFormat="1" applyFont="1" applyFill="1" applyBorder="1" applyAlignment="1" applyProtection="1">
      <alignment horizontal="center" vertical="center" wrapText="1"/>
    </xf>
    <xf numFmtId="0" fontId="25" fillId="0" borderId="1" xfId="0" applyNumberFormat="1" applyFont="1" applyFill="1" applyBorder="1" applyAlignment="1" applyProtection="1">
      <alignment horizontal="center" vertical="center" wrapText="1"/>
    </xf>
    <xf numFmtId="0" fontId="15" fillId="0" borderId="1" xfId="0" applyNumberFormat="1" applyFont="1" applyFill="1" applyBorder="1" applyAlignment="1" applyProtection="1">
      <alignment horizontal="center" vertical="center" wrapText="1"/>
    </xf>
    <xf numFmtId="3" fontId="6" fillId="0" borderId="1" xfId="0" applyNumberFormat="1" applyFont="1" applyFill="1" applyBorder="1" applyAlignment="1" applyProtection="1">
      <alignment horizontal="center" vertical="center" wrapText="1"/>
    </xf>
    <xf numFmtId="3" fontId="16" fillId="0" borderId="1" xfId="0" applyNumberFormat="1" applyFont="1" applyFill="1" applyBorder="1" applyAlignment="1" applyProtection="1">
      <alignment horizontal="center" vertical="center" wrapText="1"/>
    </xf>
    <xf numFmtId="0" fontId="3" fillId="0" borderId="0" xfId="0" applyNumberFormat="1" applyFont="1" applyFill="1" applyProtection="1"/>
    <xf numFmtId="0" fontId="3" fillId="0" borderId="0" xfId="0" applyFont="1" applyFill="1" applyProtection="1"/>
    <xf numFmtId="0" fontId="3" fillId="0" borderId="1" xfId="0" applyFont="1" applyBorder="1" applyAlignment="1" applyProtection="1">
      <alignment vertical="center"/>
    </xf>
    <xf numFmtId="0" fontId="23" fillId="0" borderId="0" xfId="0" applyFont="1" applyAlignment="1" applyProtection="1">
      <alignment vertical="center"/>
    </xf>
    <xf numFmtId="0" fontId="3" fillId="0" borderId="0" xfId="0" applyFont="1" applyAlignment="1" applyProtection="1">
      <alignment vertical="center"/>
    </xf>
    <xf numFmtId="0" fontId="14" fillId="2" borderId="1" xfId="0" applyNumberFormat="1" applyFont="1" applyFill="1" applyBorder="1" applyAlignment="1" applyProtection="1">
      <alignment vertical="top" wrapText="1"/>
    </xf>
    <xf numFmtId="49" fontId="23" fillId="2" borderId="1" xfId="0" applyNumberFormat="1" applyFont="1" applyFill="1" applyBorder="1" applyAlignment="1" applyProtection="1">
      <alignment vertical="top" wrapText="1"/>
    </xf>
    <xf numFmtId="0" fontId="3" fillId="0" borderId="0" xfId="0" applyNumberFormat="1" applyFont="1" applyAlignment="1" applyProtection="1">
      <alignment vertical="center"/>
    </xf>
    <xf numFmtId="0" fontId="4" fillId="2" borderId="1" xfId="0" applyNumberFormat="1" applyFont="1" applyFill="1" applyBorder="1" applyAlignment="1" applyProtection="1">
      <alignment horizontal="center" vertical="center" wrapText="1"/>
    </xf>
    <xf numFmtId="0" fontId="3" fillId="2" borderId="1" xfId="0" applyNumberFormat="1" applyFont="1" applyFill="1" applyBorder="1" applyProtection="1"/>
    <xf numFmtId="0" fontId="3" fillId="0" borderId="1" xfId="0" applyNumberFormat="1" applyFont="1" applyBorder="1" applyProtection="1"/>
    <xf numFmtId="0" fontId="23" fillId="0" borderId="1" xfId="0" applyNumberFormat="1" applyFont="1" applyBorder="1" applyProtection="1"/>
    <xf numFmtId="0" fontId="14" fillId="0" borderId="1" xfId="0" applyNumberFormat="1" applyFont="1" applyBorder="1" applyProtection="1"/>
    <xf numFmtId="0" fontId="23" fillId="0" borderId="0" xfId="0" applyNumberFormat="1" applyFont="1" applyProtection="1"/>
    <xf numFmtId="0" fontId="14" fillId="0" borderId="0" xfId="0" applyNumberFormat="1" applyFont="1" applyProtection="1"/>
    <xf numFmtId="49" fontId="23" fillId="2" borderId="1" xfId="0" applyNumberFormat="1" applyFont="1" applyFill="1" applyBorder="1" applyAlignment="1" applyProtection="1">
      <alignment horizontal="center" vertical="top" wrapText="1"/>
    </xf>
    <xf numFmtId="49" fontId="14" fillId="0" borderId="1" xfId="0" applyNumberFormat="1" applyFont="1" applyFill="1" applyBorder="1" applyAlignment="1" applyProtection="1">
      <alignment horizontal="right" vertical="center"/>
    </xf>
    <xf numFmtId="3" fontId="10"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wrapText="1"/>
    </xf>
    <xf numFmtId="0" fontId="17" fillId="0" borderId="1" xfId="0" applyNumberFormat="1" applyFont="1" applyFill="1" applyBorder="1" applyAlignment="1" applyProtection="1">
      <alignment horizontal="center" vertical="center" wrapText="1"/>
    </xf>
    <xf numFmtId="10" fontId="10" fillId="0" borderId="1" xfId="1" applyNumberFormat="1" applyFont="1" applyFill="1" applyBorder="1" applyAlignment="1" applyProtection="1">
      <alignment horizontal="center" vertical="center" wrapText="1"/>
    </xf>
    <xf numFmtId="0" fontId="10" fillId="2" borderId="3" xfId="0" applyNumberFormat="1" applyFont="1" applyFill="1" applyBorder="1" applyAlignment="1" applyProtection="1">
      <alignment wrapText="1"/>
    </xf>
    <xf numFmtId="49" fontId="10" fillId="0" borderId="1" xfId="0" applyNumberFormat="1" applyFont="1" applyFill="1" applyBorder="1" applyAlignment="1" applyProtection="1">
      <alignment horizontal="center" vertical="center"/>
    </xf>
    <xf numFmtId="0" fontId="22" fillId="2" borderId="1" xfId="0" applyNumberFormat="1" applyFont="1" applyFill="1" applyBorder="1" applyAlignment="1" applyProtection="1">
      <alignment horizontal="center" vertical="center" wrapText="1"/>
    </xf>
    <xf numFmtId="0" fontId="3" fillId="0" borderId="0" xfId="0" applyNumberFormat="1" applyFont="1" applyAlignment="1" applyProtection="1">
      <alignment horizontal="center"/>
    </xf>
    <xf numFmtId="0" fontId="30" fillId="2" borderId="1" xfId="0" applyNumberFormat="1" applyFont="1" applyFill="1" applyBorder="1" applyAlignment="1" applyProtection="1">
      <alignment vertical="center" wrapText="1"/>
    </xf>
    <xf numFmtId="0" fontId="23" fillId="2" borderId="1" xfId="0" applyNumberFormat="1" applyFont="1" applyFill="1" applyBorder="1" applyAlignment="1" applyProtection="1">
      <alignment vertical="center" wrapText="1"/>
    </xf>
    <xf numFmtId="49" fontId="23" fillId="2" borderId="1" xfId="0" applyNumberFormat="1" applyFont="1" applyFill="1" applyBorder="1" applyAlignment="1" applyProtection="1">
      <alignment vertical="center" wrapText="1"/>
    </xf>
    <xf numFmtId="0" fontId="25" fillId="0" borderId="36" xfId="0" applyNumberFormat="1" applyFont="1" applyFill="1" applyBorder="1" applyAlignment="1" applyProtection="1">
      <alignment horizontal="center" vertical="center" wrapText="1"/>
    </xf>
    <xf numFmtId="0" fontId="23" fillId="0" borderId="1" xfId="0" applyNumberFormat="1" applyFont="1" applyFill="1" applyBorder="1" applyAlignment="1" applyProtection="1">
      <alignment vertical="center" wrapText="1"/>
    </xf>
    <xf numFmtId="49" fontId="23" fillId="0" borderId="1" xfId="0" applyNumberFormat="1" applyFont="1" applyFill="1" applyBorder="1" applyAlignment="1" applyProtection="1">
      <alignment vertical="center" wrapText="1"/>
    </xf>
    <xf numFmtId="0" fontId="16" fillId="0" borderId="1" xfId="0" applyNumberFormat="1" applyFont="1" applyFill="1" applyBorder="1" applyAlignment="1" applyProtection="1">
      <alignment vertical="center" wrapText="1"/>
    </xf>
    <xf numFmtId="0" fontId="27" fillId="2" borderId="11" xfId="0" applyNumberFormat="1" applyFont="1" applyFill="1" applyBorder="1" applyAlignment="1" applyProtection="1">
      <alignment vertical="center" wrapText="1"/>
    </xf>
    <xf numFmtId="0" fontId="27" fillId="2" borderId="1" xfId="0" applyNumberFormat="1" applyFont="1" applyFill="1" applyBorder="1" applyAlignment="1" applyProtection="1">
      <alignment vertical="center" wrapText="1"/>
    </xf>
    <xf numFmtId="0" fontId="6" fillId="3" borderId="38" xfId="0" applyNumberFormat="1" applyFont="1" applyFill="1" applyBorder="1" applyAlignment="1" applyProtection="1">
      <alignment horizontal="center" vertical="center" wrapText="1"/>
    </xf>
    <xf numFmtId="0" fontId="30" fillId="2" borderId="1" xfId="0" applyNumberFormat="1" applyFont="1" applyFill="1" applyBorder="1" applyAlignment="1" applyProtection="1">
      <alignment horizontal="center" vertical="center" wrapText="1"/>
    </xf>
    <xf numFmtId="0" fontId="23" fillId="2" borderId="1" xfId="0" applyNumberFormat="1" applyFont="1" applyFill="1" applyBorder="1" applyAlignment="1" applyProtection="1">
      <alignment horizontal="center" vertical="center" wrapText="1"/>
    </xf>
    <xf numFmtId="0" fontId="14" fillId="2" borderId="1" xfId="0" applyNumberFormat="1" applyFont="1" applyFill="1" applyBorder="1" applyAlignment="1" applyProtection="1">
      <alignment horizontal="center" vertical="center" wrapText="1"/>
    </xf>
    <xf numFmtId="0" fontId="27" fillId="2" borderId="1" xfId="0" applyNumberFormat="1" applyFont="1" applyFill="1" applyBorder="1" applyAlignment="1" applyProtection="1">
      <alignment wrapText="1"/>
    </xf>
    <xf numFmtId="0" fontId="30" fillId="0" borderId="1" xfId="0" applyNumberFormat="1" applyFont="1" applyBorder="1" applyProtection="1"/>
    <xf numFmtId="49" fontId="17" fillId="2" borderId="1" xfId="0" applyNumberFormat="1" applyFont="1" applyFill="1" applyBorder="1" applyAlignment="1" applyProtection="1">
      <alignment horizontal="right" vertical="center" wrapText="1"/>
    </xf>
    <xf numFmtId="49" fontId="17" fillId="2" borderId="11" xfId="0" applyNumberFormat="1" applyFont="1" applyFill="1" applyBorder="1" applyAlignment="1" applyProtection="1">
      <alignment horizontal="right" vertical="center" wrapText="1"/>
    </xf>
    <xf numFmtId="0" fontId="17" fillId="2" borderId="11" xfId="0" applyNumberFormat="1" applyFont="1" applyFill="1" applyBorder="1" applyAlignment="1" applyProtection="1">
      <alignment horizontal="right" vertical="center" wrapText="1"/>
    </xf>
    <xf numFmtId="0" fontId="30" fillId="0" borderId="0" xfId="0" applyNumberFormat="1" applyFont="1" applyProtection="1"/>
    <xf numFmtId="0" fontId="3" fillId="0" borderId="1" xfId="0" applyFont="1" applyBorder="1" applyProtection="1"/>
    <xf numFmtId="0" fontId="29" fillId="0" borderId="1" xfId="0" applyNumberFormat="1" applyFont="1" applyBorder="1" applyAlignment="1" applyProtection="1">
      <alignment horizontal="center"/>
    </xf>
    <xf numFmtId="0" fontId="29" fillId="0" borderId="1" xfId="0" applyFont="1" applyBorder="1" applyAlignment="1" applyProtection="1">
      <alignment horizontal="center"/>
    </xf>
    <xf numFmtId="0" fontId="31" fillId="0" borderId="1" xfId="0" applyNumberFormat="1" applyFont="1" applyBorder="1" applyProtection="1"/>
    <xf numFmtId="0" fontId="31" fillId="0" borderId="1" xfId="0" applyFont="1" applyBorder="1" applyProtection="1"/>
    <xf numFmtId="0" fontId="27" fillId="2" borderId="1" xfId="0" applyNumberFormat="1" applyFont="1" applyFill="1" applyBorder="1" applyAlignment="1" applyProtection="1">
      <alignment horizontal="center" wrapText="1"/>
    </xf>
    <xf numFmtId="0" fontId="3" fillId="0" borderId="1" xfId="0" applyNumberFormat="1" applyFont="1" applyBorder="1" applyAlignment="1" applyProtection="1">
      <alignment horizontal="center"/>
    </xf>
    <xf numFmtId="0" fontId="32" fillId="0" borderId="1" xfId="0" applyNumberFormat="1" applyFont="1" applyBorder="1" applyProtection="1"/>
    <xf numFmtId="0" fontId="32" fillId="0" borderId="1" xfId="0" applyFont="1" applyBorder="1" applyProtection="1"/>
    <xf numFmtId="0" fontId="14" fillId="0" borderId="12" xfId="0" applyFont="1" applyFill="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16" fillId="0" borderId="12" xfId="0" applyFont="1" applyBorder="1" applyProtection="1">
      <protection locked="0"/>
    </xf>
    <xf numFmtId="0" fontId="33" fillId="0" borderId="1" xfId="0" applyFont="1" applyBorder="1" applyAlignment="1" applyProtection="1">
      <alignment horizontal="center" vertical="center"/>
    </xf>
    <xf numFmtId="0" fontId="3" fillId="0" borderId="1" xfId="0" applyNumberFormat="1" applyFont="1" applyBorder="1" applyAlignment="1" applyProtection="1">
      <alignment horizontal="center" vertical="center"/>
    </xf>
    <xf numFmtId="0" fontId="34" fillId="0" borderId="0" xfId="0" applyFont="1" applyAlignment="1" applyProtection="1">
      <alignment horizontal="center" vertical="center"/>
    </xf>
    <xf numFmtId="0" fontId="14" fillId="0" borderId="0" xfId="0" applyFont="1" applyProtection="1"/>
    <xf numFmtId="1" fontId="34" fillId="0" borderId="0" xfId="0" applyNumberFormat="1" applyFont="1" applyAlignment="1" applyProtection="1">
      <alignment horizontal="center" vertical="center"/>
    </xf>
    <xf numFmtId="1" fontId="14" fillId="0" borderId="0" xfId="0" applyNumberFormat="1" applyFont="1" applyAlignment="1" applyProtection="1">
      <alignment horizontal="center" vertical="center"/>
    </xf>
    <xf numFmtId="0" fontId="26" fillId="0" borderId="0" xfId="0" applyFont="1" applyAlignment="1" applyProtection="1">
      <alignment horizontal="center" vertical="center"/>
    </xf>
    <xf numFmtId="0" fontId="33" fillId="0" borderId="0" xfId="0" applyFont="1" applyAlignment="1" applyProtection="1">
      <alignment horizontal="center" vertical="center"/>
    </xf>
    <xf numFmtId="0" fontId="16" fillId="8" borderId="0" xfId="0" applyFont="1" applyFill="1" applyProtection="1"/>
    <xf numFmtId="0" fontId="3" fillId="8" borderId="0" xfId="0" applyFont="1" applyFill="1" applyAlignment="1" applyProtection="1">
      <alignment horizontal="center" vertical="center"/>
    </xf>
    <xf numFmtId="0" fontId="3" fillId="8" borderId="1" xfId="0" applyFont="1" applyFill="1" applyBorder="1" applyAlignment="1" applyProtection="1">
      <alignment horizontal="center" vertical="center"/>
    </xf>
    <xf numFmtId="0" fontId="9" fillId="8" borderId="1" xfId="0" applyFont="1" applyFill="1" applyBorder="1" applyAlignment="1" applyProtection="1">
      <alignment horizontal="center" vertical="center"/>
    </xf>
    <xf numFmtId="0" fontId="33" fillId="8" borderId="0" xfId="0" applyFont="1" applyFill="1" applyAlignment="1" applyProtection="1">
      <alignment horizontal="center" vertical="center"/>
    </xf>
    <xf numFmtId="0" fontId="3" fillId="8" borderId="1" xfId="0" applyFont="1" applyFill="1" applyBorder="1" applyAlignment="1" applyProtection="1">
      <alignment horizontal="center" vertical="center" wrapText="1"/>
    </xf>
    <xf numFmtId="0" fontId="16" fillId="0" borderId="0" xfId="0" applyFont="1" applyProtection="1"/>
    <xf numFmtId="0" fontId="3" fillId="0" borderId="0" xfId="0" applyFont="1" applyAlignment="1" applyProtection="1">
      <alignment horizontal="center" vertical="center"/>
    </xf>
    <xf numFmtId="0" fontId="3" fillId="0" borderId="0" xfId="0" applyFont="1" applyAlignment="1" applyProtection="1">
      <alignment vertical="center" wrapText="1"/>
    </xf>
    <xf numFmtId="0" fontId="35" fillId="0" borderId="12" xfId="0" applyFont="1" applyBorder="1" applyProtection="1">
      <protection locked="0"/>
    </xf>
    <xf numFmtId="0" fontId="38" fillId="0" borderId="12" xfId="0" applyFont="1" applyBorder="1" applyAlignment="1" applyProtection="1">
      <alignment horizontal="center" vertical="center"/>
      <protection locked="0"/>
    </xf>
    <xf numFmtId="14" fontId="1" fillId="0" borderId="12" xfId="0" applyNumberFormat="1"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14" fontId="38" fillId="0" borderId="12" xfId="0" applyNumberFormat="1" applyFont="1" applyBorder="1" applyAlignment="1" applyProtection="1">
      <alignment horizontal="center" vertical="center"/>
      <protection locked="0"/>
    </xf>
    <xf numFmtId="164" fontId="38" fillId="0" borderId="12" xfId="0" applyNumberFormat="1" applyFont="1" applyBorder="1" applyAlignment="1" applyProtection="1">
      <alignment horizontal="center" vertical="center"/>
      <protection locked="0"/>
    </xf>
    <xf numFmtId="0" fontId="39" fillId="0" borderId="12" xfId="0" applyFont="1" applyBorder="1" applyAlignment="1" applyProtection="1">
      <alignment horizontal="center" vertical="center"/>
      <protection locked="0"/>
    </xf>
    <xf numFmtId="0" fontId="45" fillId="0" borderId="12" xfId="0" applyFont="1" applyBorder="1" applyAlignment="1" applyProtection="1">
      <alignment horizontal="center" vertical="center"/>
      <protection locked="0"/>
    </xf>
    <xf numFmtId="0" fontId="9" fillId="2" borderId="27" xfId="0" applyNumberFormat="1" applyFont="1" applyFill="1" applyBorder="1" applyAlignment="1" applyProtection="1">
      <alignment vertical="center" wrapText="1"/>
      <protection locked="0"/>
    </xf>
    <xf numFmtId="14" fontId="3" fillId="0" borderId="12" xfId="0" applyNumberFormat="1" applyFont="1" applyBorder="1" applyAlignment="1" applyProtection="1">
      <alignment horizontal="center" vertical="center"/>
      <protection locked="0"/>
    </xf>
    <xf numFmtId="49" fontId="46" fillId="2" borderId="1" xfId="0" applyNumberFormat="1" applyFont="1" applyFill="1" applyBorder="1" applyAlignment="1" applyProtection="1">
      <alignment horizontal="center" wrapText="1"/>
    </xf>
    <xf numFmtId="49" fontId="47" fillId="2" borderId="1" xfId="0" applyNumberFormat="1" applyFont="1" applyFill="1" applyBorder="1" applyAlignment="1" applyProtection="1"/>
    <xf numFmtId="9" fontId="10" fillId="10" borderId="48" xfId="1" applyFont="1" applyFill="1" applyBorder="1" applyAlignment="1" applyProtection="1">
      <alignment horizontal="center" vertical="center" wrapText="1"/>
    </xf>
    <xf numFmtId="3" fontId="10" fillId="10" borderId="48" xfId="0" applyNumberFormat="1" applyFont="1" applyFill="1" applyBorder="1" applyAlignment="1" applyProtection="1">
      <alignment horizontal="center" vertical="center" wrapText="1"/>
    </xf>
    <xf numFmtId="10" fontId="10" fillId="10" borderId="46" xfId="1" applyNumberFormat="1" applyFont="1" applyFill="1" applyBorder="1" applyAlignment="1" applyProtection="1">
      <alignment horizontal="center" vertical="center" wrapText="1"/>
    </xf>
    <xf numFmtId="3" fontId="10" fillId="10" borderId="43" xfId="0" applyNumberFormat="1" applyFont="1" applyFill="1" applyBorder="1" applyAlignment="1" applyProtection="1">
      <alignment horizontal="center" vertical="center" wrapText="1"/>
    </xf>
    <xf numFmtId="3" fontId="10" fillId="10" borderId="42" xfId="0" applyNumberFormat="1" applyFont="1" applyFill="1" applyBorder="1" applyAlignment="1" applyProtection="1">
      <alignment horizontal="center" vertical="center" wrapText="1"/>
    </xf>
    <xf numFmtId="3" fontId="10" fillId="10" borderId="52" xfId="0" applyNumberFormat="1" applyFont="1" applyFill="1" applyBorder="1" applyAlignment="1" applyProtection="1">
      <alignment horizontal="center" vertical="center" wrapText="1"/>
    </xf>
    <xf numFmtId="49" fontId="56" fillId="12" borderId="9" xfId="0" applyNumberFormat="1" applyFont="1" applyFill="1" applyBorder="1" applyAlignment="1" applyProtection="1">
      <alignment horizontal="center" vertical="center" wrapText="1"/>
    </xf>
    <xf numFmtId="49" fontId="56" fillId="12" borderId="4" xfId="0" applyNumberFormat="1" applyFont="1" applyFill="1" applyBorder="1" applyAlignment="1" applyProtection="1">
      <alignment horizontal="center" vertical="center" wrapText="1"/>
    </xf>
    <xf numFmtId="49" fontId="56" fillId="12" borderId="12" xfId="0" applyNumberFormat="1" applyFont="1" applyFill="1" applyBorder="1" applyAlignment="1" applyProtection="1">
      <alignment horizontal="center" vertical="center" wrapText="1"/>
    </xf>
    <xf numFmtId="49" fontId="56" fillId="12" borderId="51" xfId="0" applyNumberFormat="1" applyFont="1" applyFill="1" applyBorder="1" applyAlignment="1" applyProtection="1">
      <alignment horizontal="center" vertical="center" wrapText="1"/>
    </xf>
    <xf numFmtId="49" fontId="56" fillId="12" borderId="7" xfId="0" applyNumberFormat="1" applyFont="1" applyFill="1" applyBorder="1" applyAlignment="1" applyProtection="1">
      <alignment horizontal="center" vertical="center" wrapText="1"/>
    </xf>
    <xf numFmtId="49" fontId="56" fillId="12" borderId="66" xfId="0" applyNumberFormat="1" applyFont="1" applyFill="1" applyBorder="1" applyAlignment="1" applyProtection="1">
      <alignment horizontal="center" vertical="center" wrapText="1"/>
    </xf>
    <xf numFmtId="49" fontId="56" fillId="12" borderId="67" xfId="0" applyNumberFormat="1" applyFont="1" applyFill="1" applyBorder="1" applyAlignment="1" applyProtection="1">
      <alignment horizontal="center" vertical="center" wrapText="1"/>
    </xf>
    <xf numFmtId="49" fontId="56" fillId="12" borderId="68" xfId="0" applyNumberFormat="1" applyFont="1" applyFill="1" applyBorder="1" applyAlignment="1" applyProtection="1">
      <alignment horizontal="center" vertical="center" wrapText="1"/>
    </xf>
    <xf numFmtId="0" fontId="25" fillId="13" borderId="17" xfId="0" applyNumberFormat="1" applyFont="1" applyFill="1" applyBorder="1" applyAlignment="1" applyProtection="1">
      <alignment horizontal="center" vertical="center" wrapText="1"/>
    </xf>
    <xf numFmtId="0" fontId="25" fillId="14" borderId="17" xfId="0" applyNumberFormat="1" applyFont="1" applyFill="1" applyBorder="1" applyAlignment="1" applyProtection="1">
      <alignment horizontal="center" vertical="center" wrapText="1"/>
    </xf>
    <xf numFmtId="0" fontId="23" fillId="14" borderId="17" xfId="0" applyNumberFormat="1" applyFont="1" applyFill="1" applyBorder="1" applyAlignment="1" applyProtection="1">
      <alignment horizontal="center" vertical="center" wrapText="1"/>
    </xf>
    <xf numFmtId="3" fontId="16" fillId="14" borderId="19" xfId="0" applyNumberFormat="1" applyFont="1" applyFill="1" applyBorder="1" applyAlignment="1" applyProtection="1">
      <alignment horizontal="center" vertical="center" wrapText="1"/>
    </xf>
    <xf numFmtId="3" fontId="26" fillId="14" borderId="10" xfId="0" applyNumberFormat="1" applyFont="1" applyFill="1" applyBorder="1" applyAlignment="1" applyProtection="1">
      <alignment horizontal="center" vertical="center" wrapText="1"/>
    </xf>
    <xf numFmtId="3" fontId="16" fillId="14" borderId="10" xfId="0" applyNumberFormat="1" applyFont="1" applyFill="1" applyBorder="1" applyAlignment="1" applyProtection="1">
      <alignment horizontal="center" vertical="center" wrapText="1"/>
    </xf>
    <xf numFmtId="3" fontId="16" fillId="14" borderId="34" xfId="0" applyNumberFormat="1" applyFont="1" applyFill="1" applyBorder="1" applyAlignment="1" applyProtection="1">
      <alignment horizontal="center" vertical="center" wrapText="1"/>
    </xf>
    <xf numFmtId="0" fontId="24" fillId="2" borderId="1" xfId="0" applyNumberFormat="1" applyFont="1" applyFill="1" applyBorder="1" applyAlignment="1" applyProtection="1">
      <alignment horizontal="center" vertical="center" wrapText="1"/>
    </xf>
    <xf numFmtId="49" fontId="56" fillId="12" borderId="30" xfId="0" applyNumberFormat="1" applyFont="1" applyFill="1" applyBorder="1" applyAlignment="1" applyProtection="1">
      <alignment horizontal="center" vertical="center" wrapText="1"/>
    </xf>
    <xf numFmtId="0" fontId="16" fillId="9" borderId="69" xfId="0" applyNumberFormat="1" applyFont="1" applyFill="1" applyBorder="1" applyAlignment="1" applyProtection="1">
      <alignment horizontal="center" vertical="center" wrapText="1"/>
      <protection locked="0"/>
    </xf>
    <xf numFmtId="0" fontId="12" fillId="9" borderId="69" xfId="0" applyNumberFormat="1" applyFont="1" applyFill="1" applyBorder="1" applyAlignment="1" applyProtection="1">
      <alignment horizontal="center" vertical="center" wrapText="1"/>
      <protection locked="0"/>
    </xf>
    <xf numFmtId="0" fontId="23" fillId="9" borderId="69" xfId="0" applyNumberFormat="1" applyFont="1" applyFill="1" applyBorder="1" applyAlignment="1" applyProtection="1">
      <alignment horizontal="center" vertical="center" wrapText="1"/>
    </xf>
    <xf numFmtId="3" fontId="16" fillId="9" borderId="69" xfId="0" applyNumberFormat="1" applyFont="1" applyFill="1" applyBorder="1" applyAlignment="1" applyProtection="1">
      <alignment horizontal="center" vertical="center" wrapText="1"/>
      <protection locked="0"/>
    </xf>
    <xf numFmtId="3" fontId="16" fillId="9" borderId="69" xfId="0" applyNumberFormat="1" applyFont="1" applyFill="1" applyBorder="1" applyAlignment="1" applyProtection="1">
      <alignment horizontal="center" vertical="center" wrapText="1"/>
    </xf>
    <xf numFmtId="3" fontId="16" fillId="2" borderId="69" xfId="0" applyNumberFormat="1" applyFont="1" applyFill="1" applyBorder="1" applyAlignment="1" applyProtection="1">
      <alignment horizontal="center" vertical="center" wrapText="1"/>
      <protection locked="0"/>
    </xf>
    <xf numFmtId="0" fontId="3" fillId="6" borderId="0" xfId="0" applyNumberFormat="1" applyFont="1" applyFill="1" applyAlignment="1" applyProtection="1">
      <alignment horizontal="center"/>
    </xf>
    <xf numFmtId="3" fontId="25" fillId="6" borderId="5" xfId="0" applyNumberFormat="1" applyFont="1" applyFill="1" applyBorder="1" applyAlignment="1" applyProtection="1">
      <alignment horizontal="center" vertical="center" wrapText="1"/>
    </xf>
    <xf numFmtId="3" fontId="25" fillId="13" borderId="5" xfId="0" applyNumberFormat="1" applyFont="1" applyFill="1" applyBorder="1" applyAlignment="1" applyProtection="1">
      <alignment horizontal="center" vertical="center" wrapText="1"/>
    </xf>
    <xf numFmtId="3" fontId="16" fillId="13" borderId="5" xfId="0" applyNumberFormat="1" applyFont="1" applyFill="1" applyBorder="1" applyAlignment="1" applyProtection="1">
      <alignment horizontal="center" vertical="center" wrapText="1"/>
    </xf>
    <xf numFmtId="9" fontId="21" fillId="13" borderId="1" xfId="1" applyFont="1" applyFill="1" applyBorder="1" applyAlignment="1" applyProtection="1">
      <alignment horizontal="center" vertical="center" wrapText="1"/>
    </xf>
    <xf numFmtId="0" fontId="16" fillId="6" borderId="69" xfId="0" applyNumberFormat="1" applyFont="1" applyFill="1" applyBorder="1" applyAlignment="1" applyProtection="1">
      <alignment horizontal="center" vertical="center" wrapText="1"/>
      <protection locked="0"/>
    </xf>
    <xf numFmtId="0" fontId="3" fillId="6" borderId="69" xfId="0" applyNumberFormat="1" applyFont="1" applyFill="1" applyBorder="1" applyAlignment="1" applyProtection="1">
      <alignment horizontal="center" vertical="center" wrapText="1"/>
      <protection locked="0"/>
    </xf>
    <xf numFmtId="3" fontId="16" fillId="6" borderId="69" xfId="0" applyNumberFormat="1" applyFont="1" applyFill="1" applyBorder="1" applyAlignment="1" applyProtection="1">
      <alignment horizontal="center" vertical="center" wrapText="1"/>
    </xf>
    <xf numFmtId="3" fontId="6" fillId="7" borderId="69" xfId="0" applyNumberFormat="1" applyFont="1" applyFill="1" applyBorder="1" applyAlignment="1" applyProtection="1">
      <alignment horizontal="center" vertical="center"/>
    </xf>
    <xf numFmtId="3" fontId="6" fillId="7" borderId="69" xfId="0" applyNumberFormat="1" applyFont="1" applyFill="1" applyBorder="1" applyAlignment="1" applyProtection="1">
      <alignment horizontal="center" vertical="center" wrapText="1"/>
    </xf>
    <xf numFmtId="3" fontId="42" fillId="3" borderId="69" xfId="0" applyNumberFormat="1" applyFont="1" applyFill="1" applyBorder="1" applyAlignment="1" applyProtection="1">
      <alignment horizontal="center" vertical="center" wrapText="1"/>
      <protection locked="0"/>
    </xf>
    <xf numFmtId="0" fontId="30" fillId="6" borderId="69" xfId="0" applyNumberFormat="1" applyFont="1" applyFill="1" applyBorder="1" applyAlignment="1" applyProtection="1">
      <alignment horizontal="center"/>
    </xf>
    <xf numFmtId="49" fontId="41" fillId="2" borderId="69" xfId="0" applyNumberFormat="1" applyFont="1" applyFill="1" applyBorder="1" applyAlignment="1" applyProtection="1">
      <alignment vertical="center" wrapText="1"/>
      <protection locked="0"/>
    </xf>
    <xf numFmtId="3" fontId="16" fillId="6" borderId="69" xfId="0" applyNumberFormat="1" applyFont="1" applyFill="1" applyBorder="1" applyAlignment="1" applyProtection="1">
      <alignment horizontal="center" vertical="center" wrapText="1"/>
      <protection locked="0"/>
    </xf>
    <xf numFmtId="49" fontId="30" fillId="6" borderId="69" xfId="0" applyNumberFormat="1" applyFont="1" applyFill="1" applyBorder="1" applyAlignment="1" applyProtection="1">
      <alignment vertical="center" wrapText="1"/>
    </xf>
    <xf numFmtId="49" fontId="56" fillId="12" borderId="51" xfId="0" applyNumberFormat="1" applyFont="1" applyFill="1" applyBorder="1" applyAlignment="1" applyProtection="1">
      <alignment horizontal="center" vertical="center" textRotation="90" wrapText="1"/>
    </xf>
    <xf numFmtId="49" fontId="56" fillId="12" borderId="40" xfId="0" applyNumberFormat="1" applyFont="1" applyFill="1" applyBorder="1" applyAlignment="1" applyProtection="1">
      <alignment horizontal="center" vertical="center" wrapText="1"/>
    </xf>
    <xf numFmtId="49" fontId="25" fillId="2" borderId="1" xfId="0" applyNumberFormat="1" applyFont="1" applyFill="1" applyBorder="1" applyAlignment="1" applyProtection="1">
      <alignment vertical="center" wrapText="1"/>
    </xf>
    <xf numFmtId="49" fontId="25" fillId="2" borderId="1" xfId="0" applyNumberFormat="1" applyFont="1" applyFill="1" applyBorder="1" applyAlignment="1" applyProtection="1">
      <alignment horizontal="left" vertical="center" wrapText="1"/>
    </xf>
    <xf numFmtId="0" fontId="10" fillId="2" borderId="12" xfId="0" applyNumberFormat="1" applyFont="1" applyFill="1" applyBorder="1" applyAlignment="1" applyProtection="1">
      <alignment horizontal="center" vertical="center"/>
    </xf>
    <xf numFmtId="49" fontId="12" fillId="2" borderId="12" xfId="0" applyNumberFormat="1" applyFont="1" applyFill="1" applyBorder="1" applyAlignment="1" applyProtection="1">
      <alignment vertical="center" wrapText="1"/>
    </xf>
    <xf numFmtId="49" fontId="12" fillId="2" borderId="12" xfId="0" applyNumberFormat="1" applyFont="1" applyFill="1" applyBorder="1" applyAlignment="1" applyProtection="1">
      <alignment horizontal="center" vertical="center" wrapText="1"/>
    </xf>
    <xf numFmtId="49" fontId="12" fillId="0" borderId="12" xfId="0" applyNumberFormat="1" applyFont="1" applyFill="1" applyBorder="1" applyAlignment="1" applyProtection="1">
      <alignment horizontal="center" vertical="center" wrapText="1"/>
    </xf>
    <xf numFmtId="0" fontId="60" fillId="2" borderId="12" xfId="0" applyNumberFormat="1" applyFont="1" applyFill="1" applyBorder="1" applyAlignment="1" applyProtection="1">
      <alignment horizontal="center" vertical="center"/>
    </xf>
    <xf numFmtId="49" fontId="59" fillId="2" borderId="12" xfId="0" applyNumberFormat="1" applyFont="1" applyFill="1" applyBorder="1" applyAlignment="1" applyProtection="1">
      <alignment vertical="center" wrapText="1"/>
    </xf>
    <xf numFmtId="49" fontId="59" fillId="2" borderId="12" xfId="0" applyNumberFormat="1" applyFont="1" applyFill="1" applyBorder="1" applyAlignment="1" applyProtection="1">
      <alignment horizontal="center" vertical="center" wrapText="1"/>
    </xf>
    <xf numFmtId="49" fontId="59" fillId="0" borderId="12" xfId="0" applyNumberFormat="1" applyFont="1" applyFill="1" applyBorder="1" applyAlignment="1" applyProtection="1">
      <alignment horizontal="center" vertical="center" wrapText="1"/>
    </xf>
    <xf numFmtId="3" fontId="12" fillId="2" borderId="12" xfId="0" applyNumberFormat="1" applyFont="1" applyFill="1" applyBorder="1" applyAlignment="1" applyProtection="1">
      <alignment horizontal="center" vertical="center" wrapText="1"/>
      <protection locked="0"/>
    </xf>
    <xf numFmtId="3" fontId="12" fillId="14" borderId="12" xfId="0" applyNumberFormat="1" applyFont="1" applyFill="1" applyBorder="1" applyAlignment="1" applyProtection="1">
      <alignment horizontal="center" vertical="center" wrapText="1"/>
    </xf>
    <xf numFmtId="9" fontId="59" fillId="14" borderId="12" xfId="1" applyFont="1" applyFill="1" applyBorder="1" applyAlignment="1" applyProtection="1">
      <alignment horizontal="center" vertical="center" wrapText="1"/>
    </xf>
    <xf numFmtId="1" fontId="55" fillId="12" borderId="12" xfId="0" applyNumberFormat="1" applyFont="1" applyFill="1" applyBorder="1" applyAlignment="1" applyProtection="1">
      <alignment horizontal="center" vertical="center" wrapText="1"/>
    </xf>
    <xf numFmtId="0" fontId="55" fillId="12" borderId="12" xfId="0" applyFont="1" applyFill="1" applyBorder="1" applyAlignment="1" applyProtection="1">
      <alignment horizontal="center" vertical="center"/>
    </xf>
    <xf numFmtId="0" fontId="14" fillId="10" borderId="12" xfId="0" applyFont="1" applyFill="1" applyBorder="1" applyAlignment="1" applyProtection="1">
      <alignment horizontal="center" vertical="center"/>
    </xf>
    <xf numFmtId="0" fontId="3" fillId="10" borderId="12" xfId="0" applyFont="1" applyFill="1" applyBorder="1" applyAlignment="1" applyProtection="1">
      <alignment horizontal="center" vertical="center"/>
    </xf>
    <xf numFmtId="0" fontId="16" fillId="10" borderId="55" xfId="0" applyFont="1" applyFill="1" applyBorder="1" applyAlignment="1" applyProtection="1">
      <alignment horizontal="center" vertical="center"/>
    </xf>
    <xf numFmtId="0" fontId="16" fillId="10" borderId="54" xfId="0" applyFont="1" applyFill="1" applyBorder="1" applyAlignment="1" applyProtection="1">
      <alignment horizontal="center" vertical="center"/>
    </xf>
    <xf numFmtId="0" fontId="9" fillId="10" borderId="1" xfId="0" applyFont="1" applyFill="1" applyBorder="1" applyAlignment="1" applyProtection="1">
      <alignment horizontal="center" vertical="center"/>
    </xf>
    <xf numFmtId="0" fontId="3" fillId="10" borderId="1" xfId="0" applyFont="1" applyFill="1" applyBorder="1" applyAlignment="1" applyProtection="1">
      <alignment horizontal="center" vertical="center"/>
    </xf>
    <xf numFmtId="0" fontId="16" fillId="11" borderId="53" xfId="0" applyFont="1" applyFill="1" applyBorder="1" applyAlignment="1" applyProtection="1">
      <alignment horizontal="center" vertical="center"/>
    </xf>
    <xf numFmtId="0" fontId="16" fillId="10" borderId="53" xfId="0" applyFont="1" applyFill="1" applyBorder="1" applyAlignment="1" applyProtection="1">
      <alignment horizontal="center" vertical="center"/>
    </xf>
    <xf numFmtId="17" fontId="13" fillId="5" borderId="6" xfId="0" applyNumberFormat="1" applyFont="1" applyFill="1" applyBorder="1" applyAlignment="1" applyProtection="1">
      <alignment horizontal="center" vertical="center" wrapText="1"/>
    </xf>
    <xf numFmtId="0" fontId="64" fillId="0" borderId="12" xfId="0" applyNumberFormat="1" applyFont="1" applyFill="1" applyBorder="1" applyAlignment="1" applyProtection="1">
      <alignment vertical="center" wrapText="1"/>
      <protection locked="0"/>
    </xf>
    <xf numFmtId="0" fontId="65" fillId="0" borderId="12" xfId="0" applyNumberFormat="1" applyFont="1" applyFill="1" applyBorder="1" applyAlignment="1" applyProtection="1">
      <alignment vertical="center" wrapText="1"/>
      <protection locked="0"/>
    </xf>
    <xf numFmtId="0" fontId="63" fillId="0" borderId="0" xfId="0" applyNumberFormat="1" applyFont="1" applyAlignment="1" applyProtection="1">
      <alignment horizontal="center" vertical="center"/>
    </xf>
    <xf numFmtId="49" fontId="23" fillId="0" borderId="69" xfId="0" applyNumberFormat="1" applyFont="1" applyFill="1" applyBorder="1" applyAlignment="1" applyProtection="1">
      <alignment vertical="center" wrapText="1"/>
      <protection locked="0"/>
    </xf>
    <xf numFmtId="3" fontId="16" fillId="0" borderId="69" xfId="0" applyNumberFormat="1" applyFont="1" applyFill="1" applyBorder="1" applyAlignment="1" applyProtection="1">
      <alignment horizontal="center" vertical="center" wrapText="1"/>
      <protection locked="0"/>
    </xf>
    <xf numFmtId="49" fontId="41" fillId="0" borderId="69" xfId="0" applyNumberFormat="1" applyFont="1" applyFill="1" applyBorder="1" applyAlignment="1" applyProtection="1">
      <alignment vertical="center" wrapText="1"/>
      <protection locked="0"/>
    </xf>
    <xf numFmtId="49" fontId="17" fillId="2" borderId="1" xfId="0" applyNumberFormat="1" applyFont="1" applyFill="1" applyBorder="1" applyAlignment="1" applyProtection="1">
      <alignment horizontal="center" vertical="center" wrapText="1"/>
    </xf>
    <xf numFmtId="0" fontId="9" fillId="2" borderId="26" xfId="0" applyNumberFormat="1" applyFont="1" applyFill="1" applyBorder="1" applyAlignment="1" applyProtection="1">
      <alignment horizontal="left" vertical="center" wrapText="1"/>
      <protection locked="0"/>
    </xf>
    <xf numFmtId="0" fontId="9" fillId="2" borderId="27" xfId="0" applyNumberFormat="1" applyFont="1" applyFill="1" applyBorder="1" applyAlignment="1" applyProtection="1">
      <alignment horizontal="left" vertical="center" wrapText="1"/>
      <protection locked="0"/>
    </xf>
    <xf numFmtId="49" fontId="27" fillId="2" borderId="24" xfId="0" applyNumberFormat="1" applyFont="1" applyFill="1" applyBorder="1" applyAlignment="1" applyProtection="1">
      <alignment horizontal="center" vertical="top" wrapText="1"/>
    </xf>
    <xf numFmtId="49" fontId="27" fillId="2" borderId="25" xfId="0" applyNumberFormat="1" applyFont="1" applyFill="1" applyBorder="1" applyAlignment="1" applyProtection="1">
      <alignment horizontal="center" vertical="top" wrapText="1"/>
    </xf>
    <xf numFmtId="49" fontId="56" fillId="12" borderId="4" xfId="0" applyNumberFormat="1" applyFont="1" applyFill="1" applyBorder="1" applyAlignment="1" applyProtection="1">
      <alignment horizontal="center" vertical="center" wrapText="1"/>
    </xf>
    <xf numFmtId="0" fontId="56" fillId="12" borderId="67" xfId="0" applyNumberFormat="1" applyFont="1" applyFill="1" applyBorder="1" applyAlignment="1" applyProtection="1">
      <alignment horizontal="center" vertical="center" wrapText="1"/>
    </xf>
    <xf numFmtId="49" fontId="23" fillId="2" borderId="1" xfId="0" applyNumberFormat="1" applyFont="1" applyFill="1" applyBorder="1" applyAlignment="1" applyProtection="1">
      <alignment horizontal="left" vertical="top" wrapText="1"/>
    </xf>
    <xf numFmtId="49" fontId="23" fillId="2" borderId="27" xfId="0" applyNumberFormat="1" applyFont="1" applyFill="1" applyBorder="1" applyAlignment="1" applyProtection="1">
      <alignment horizontal="left" vertical="top" wrapText="1"/>
    </xf>
    <xf numFmtId="0" fontId="27" fillId="2" borderId="11" xfId="0" applyNumberFormat="1" applyFont="1" applyFill="1" applyBorder="1" applyAlignment="1" applyProtection="1">
      <alignment horizontal="center" vertical="top" wrapText="1"/>
    </xf>
    <xf numFmtId="0" fontId="27" fillId="2" borderId="1" xfId="0" applyNumberFormat="1" applyFont="1" applyFill="1" applyBorder="1" applyAlignment="1" applyProtection="1">
      <alignment horizontal="center" vertical="top" wrapText="1"/>
    </xf>
    <xf numFmtId="49" fontId="56" fillId="12" borderId="12" xfId="0" applyNumberFormat="1" applyFont="1" applyFill="1" applyBorder="1" applyAlignment="1" applyProtection="1">
      <alignment horizontal="center" vertical="center" wrapText="1"/>
    </xf>
    <xf numFmtId="0" fontId="23" fillId="2" borderId="1" xfId="0" applyNumberFormat="1" applyFont="1" applyFill="1" applyBorder="1" applyAlignment="1" applyProtection="1">
      <alignment horizontal="center" vertical="top" wrapText="1"/>
    </xf>
    <xf numFmtId="0" fontId="23" fillId="2" borderId="27" xfId="0" applyNumberFormat="1" applyFont="1" applyFill="1" applyBorder="1" applyAlignment="1" applyProtection="1">
      <alignment horizontal="center" vertical="top" wrapText="1"/>
    </xf>
    <xf numFmtId="0" fontId="23" fillId="0" borderId="1" xfId="0" applyFont="1" applyBorder="1" applyAlignment="1" applyProtection="1">
      <alignment horizontal="left" vertical="top" wrapText="1"/>
    </xf>
    <xf numFmtId="0" fontId="23" fillId="0" borderId="27" xfId="0" applyFont="1" applyBorder="1" applyAlignment="1" applyProtection="1">
      <alignment horizontal="left" vertical="top" wrapText="1"/>
    </xf>
    <xf numFmtId="0" fontId="23" fillId="2" borderId="1" xfId="0" applyNumberFormat="1" applyFont="1" applyFill="1" applyBorder="1" applyAlignment="1" applyProtection="1">
      <alignment horizontal="left" vertical="top" wrapText="1"/>
    </xf>
    <xf numFmtId="0" fontId="23" fillId="2" borderId="27" xfId="0" applyNumberFormat="1" applyFont="1" applyFill="1" applyBorder="1" applyAlignment="1" applyProtection="1">
      <alignment horizontal="left" vertical="top" wrapText="1"/>
    </xf>
    <xf numFmtId="49" fontId="56" fillId="12" borderId="8" xfId="0" applyNumberFormat="1" applyFont="1" applyFill="1" applyBorder="1" applyAlignment="1" applyProtection="1">
      <alignment horizontal="center" vertical="center" wrapText="1"/>
    </xf>
    <xf numFmtId="0" fontId="56" fillId="12" borderId="68" xfId="0" applyNumberFormat="1" applyFont="1" applyFill="1" applyBorder="1" applyAlignment="1" applyProtection="1">
      <alignment horizontal="center" vertical="center" wrapText="1"/>
    </xf>
    <xf numFmtId="3" fontId="16" fillId="14" borderId="22" xfId="0" applyNumberFormat="1" applyFont="1" applyFill="1" applyBorder="1" applyAlignment="1" applyProtection="1">
      <alignment horizontal="center" vertical="center" wrapText="1"/>
    </xf>
    <xf numFmtId="3" fontId="16" fillId="14" borderId="23" xfId="0" applyNumberFormat="1" applyFont="1" applyFill="1" applyBorder="1" applyAlignment="1" applyProtection="1">
      <alignment horizontal="center" vertical="center" wrapText="1"/>
    </xf>
    <xf numFmtId="49" fontId="23" fillId="2" borderId="1" xfId="0" applyNumberFormat="1" applyFont="1" applyFill="1" applyBorder="1" applyAlignment="1" applyProtection="1">
      <alignment horizontal="center" vertical="top" wrapText="1"/>
    </xf>
    <xf numFmtId="49" fontId="10" fillId="3" borderId="32" xfId="0" applyNumberFormat="1" applyFont="1" applyFill="1" applyBorder="1" applyAlignment="1" applyProtection="1">
      <alignment horizontal="right" vertical="center" wrapText="1"/>
    </xf>
    <xf numFmtId="49" fontId="10" fillId="3" borderId="33" xfId="0" applyNumberFormat="1" applyFont="1" applyFill="1" applyBorder="1" applyAlignment="1" applyProtection="1">
      <alignment horizontal="right" vertical="center" wrapText="1"/>
    </xf>
    <xf numFmtId="49" fontId="19" fillId="2" borderId="1" xfId="0" applyNumberFormat="1" applyFont="1" applyFill="1" applyBorder="1" applyAlignment="1" applyProtection="1">
      <alignment horizontal="center" vertical="center" wrapText="1"/>
    </xf>
    <xf numFmtId="0" fontId="19" fillId="2" borderId="1" xfId="0" applyNumberFormat="1" applyFont="1" applyFill="1" applyBorder="1" applyAlignment="1" applyProtection="1">
      <alignment horizontal="center" vertical="center" wrapText="1"/>
    </xf>
    <xf numFmtId="0" fontId="20" fillId="0" borderId="1" xfId="0" applyFont="1" applyBorder="1" applyProtection="1"/>
    <xf numFmtId="49" fontId="51" fillId="11" borderId="1" xfId="0" applyNumberFormat="1" applyFont="1" applyFill="1" applyBorder="1" applyAlignment="1" applyProtection="1">
      <alignment horizontal="center" vertical="center" wrapText="1"/>
    </xf>
    <xf numFmtId="49" fontId="51" fillId="11" borderId="21" xfId="0" applyNumberFormat="1" applyFont="1" applyFill="1" applyBorder="1" applyAlignment="1" applyProtection="1">
      <alignment horizontal="center" vertical="center" wrapText="1"/>
    </xf>
    <xf numFmtId="49" fontId="51" fillId="11" borderId="56" xfId="0" applyNumberFormat="1" applyFont="1" applyFill="1" applyBorder="1" applyAlignment="1" applyProtection="1">
      <alignment horizontal="center" vertical="center" wrapText="1"/>
    </xf>
    <xf numFmtId="49" fontId="53" fillId="11" borderId="61" xfId="0" applyNumberFormat="1" applyFont="1" applyFill="1" applyBorder="1" applyAlignment="1" applyProtection="1">
      <alignment horizontal="center" vertical="center" wrapText="1"/>
    </xf>
    <xf numFmtId="0" fontId="53" fillId="11" borderId="62" xfId="0" applyNumberFormat="1" applyFont="1" applyFill="1" applyBorder="1" applyAlignment="1" applyProtection="1">
      <alignment horizontal="center" vertical="center" wrapText="1"/>
    </xf>
    <xf numFmtId="0" fontId="53" fillId="11" borderId="63" xfId="0" applyNumberFormat="1" applyFont="1" applyFill="1" applyBorder="1" applyAlignment="1" applyProtection="1">
      <alignment horizontal="center" vertical="center" wrapText="1"/>
    </xf>
    <xf numFmtId="49" fontId="53" fillId="11" borderId="59" xfId="0" applyNumberFormat="1" applyFont="1" applyFill="1" applyBorder="1" applyAlignment="1" applyProtection="1">
      <alignment horizontal="center" vertical="center" wrapText="1"/>
    </xf>
    <xf numFmtId="49" fontId="53" fillId="11" borderId="60" xfId="0" applyNumberFormat="1" applyFont="1" applyFill="1" applyBorder="1" applyAlignment="1" applyProtection="1">
      <alignment horizontal="center" vertical="center" wrapText="1"/>
    </xf>
    <xf numFmtId="49" fontId="56" fillId="12" borderId="18"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center" vertical="center" wrapText="1"/>
    </xf>
    <xf numFmtId="0" fontId="9" fillId="5" borderId="32" xfId="0" applyNumberFormat="1" applyFont="1" applyFill="1" applyBorder="1" applyAlignment="1" applyProtection="1">
      <alignment horizontal="center" vertical="center" wrapText="1"/>
      <protection locked="0"/>
    </xf>
    <xf numFmtId="0" fontId="9" fillId="5" borderId="33" xfId="0" applyNumberFormat="1" applyFont="1" applyFill="1" applyBorder="1" applyAlignment="1" applyProtection="1">
      <alignment horizontal="center" vertical="center" wrapText="1"/>
      <protection locked="0"/>
    </xf>
    <xf numFmtId="0" fontId="9" fillId="5" borderId="65" xfId="0" applyNumberFormat="1" applyFont="1" applyFill="1" applyBorder="1" applyAlignment="1" applyProtection="1">
      <alignment horizontal="center" vertical="center" wrapText="1"/>
      <protection locked="0"/>
    </xf>
    <xf numFmtId="17" fontId="13" fillId="5" borderId="21" xfId="0" applyNumberFormat="1" applyFont="1" applyFill="1" applyBorder="1" applyAlignment="1" applyProtection="1">
      <alignment horizontal="center" vertical="center" wrapText="1"/>
      <protection locked="0"/>
    </xf>
    <xf numFmtId="0" fontId="13" fillId="5" borderId="1" xfId="0" applyNumberFormat="1" applyFont="1" applyFill="1" applyBorder="1" applyAlignment="1" applyProtection="1">
      <alignment horizontal="center" vertical="center" wrapText="1"/>
      <protection locked="0"/>
    </xf>
    <xf numFmtId="49" fontId="46" fillId="2" borderId="1" xfId="0" applyNumberFormat="1" applyFont="1" applyFill="1" applyBorder="1" applyAlignment="1" applyProtection="1">
      <alignment horizontal="center" wrapText="1"/>
    </xf>
    <xf numFmtId="49" fontId="8" fillId="2" borderId="1" xfId="0" applyNumberFormat="1" applyFont="1" applyFill="1" applyBorder="1" applyAlignment="1" applyProtection="1">
      <alignment horizontal="center" vertical="center" wrapText="1"/>
    </xf>
    <xf numFmtId="0" fontId="54" fillId="11" borderId="62" xfId="0" applyFont="1" applyFill="1" applyBorder="1" applyProtection="1"/>
    <xf numFmtId="49" fontId="51" fillId="11" borderId="57" xfId="0" applyNumberFormat="1" applyFont="1" applyFill="1" applyBorder="1" applyAlignment="1" applyProtection="1">
      <alignment horizontal="center" vertical="center" wrapText="1"/>
    </xf>
    <xf numFmtId="0" fontId="52" fillId="11" borderId="35" xfId="0" applyFont="1" applyFill="1" applyBorder="1" applyProtection="1"/>
    <xf numFmtId="0" fontId="51" fillId="11" borderId="35" xfId="0" applyNumberFormat="1" applyFont="1" applyFill="1" applyBorder="1" applyAlignment="1" applyProtection="1">
      <alignment horizontal="center" vertical="center" wrapText="1"/>
    </xf>
    <xf numFmtId="49" fontId="57" fillId="12" borderId="51" xfId="0" applyNumberFormat="1" applyFont="1" applyFill="1" applyBorder="1" applyAlignment="1" applyProtection="1">
      <alignment horizontal="center" vertical="center" wrapText="1"/>
    </xf>
    <xf numFmtId="49" fontId="57" fillId="12" borderId="40"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center" wrapText="1"/>
    </xf>
    <xf numFmtId="49" fontId="12" fillId="3" borderId="35" xfId="0" applyNumberFormat="1" applyFont="1" applyFill="1" applyBorder="1" applyAlignment="1" applyProtection="1">
      <alignment horizontal="right" vertical="center" wrapText="1"/>
    </xf>
    <xf numFmtId="49" fontId="48" fillId="2" borderId="1" xfId="0" applyNumberFormat="1" applyFont="1" applyFill="1" applyBorder="1" applyAlignment="1" applyProtection="1">
      <alignment horizontal="center" wrapText="1"/>
    </xf>
    <xf numFmtId="0" fontId="48" fillId="2" borderId="1" xfId="0" applyNumberFormat="1" applyFont="1" applyFill="1" applyBorder="1" applyAlignment="1" applyProtection="1">
      <alignment horizontal="center" wrapText="1"/>
    </xf>
    <xf numFmtId="0" fontId="49" fillId="0" borderId="1" xfId="0" applyFont="1" applyBorder="1" applyProtection="1"/>
    <xf numFmtId="0" fontId="17" fillId="2" borderId="44" xfId="0" applyNumberFormat="1" applyFont="1" applyFill="1" applyBorder="1" applyAlignment="1" applyProtection="1">
      <alignment horizontal="center" vertical="center" wrapText="1"/>
    </xf>
    <xf numFmtId="0" fontId="17" fillId="2" borderId="45" xfId="0" applyNumberFormat="1" applyFont="1" applyFill="1" applyBorder="1" applyAlignment="1" applyProtection="1">
      <alignment horizontal="center" vertical="center" wrapText="1"/>
    </xf>
    <xf numFmtId="49" fontId="56" fillId="12" borderId="51" xfId="0" applyNumberFormat="1" applyFont="1" applyFill="1" applyBorder="1" applyAlignment="1" applyProtection="1">
      <alignment horizontal="center" vertical="center" wrapText="1"/>
    </xf>
    <xf numFmtId="0" fontId="13" fillId="0" borderId="37" xfId="0" applyNumberFormat="1" applyFont="1" applyBorder="1" applyAlignment="1" applyProtection="1">
      <alignment horizontal="center" vertical="center" wrapText="1"/>
      <protection locked="0"/>
    </xf>
    <xf numFmtId="49" fontId="27" fillId="2" borderId="1" xfId="0" applyNumberFormat="1" applyFont="1" applyFill="1" applyBorder="1" applyAlignment="1" applyProtection="1">
      <alignment horizontal="center" vertical="top" wrapText="1"/>
    </xf>
    <xf numFmtId="0" fontId="9" fillId="5" borderId="21" xfId="0" applyNumberFormat="1" applyFont="1" applyFill="1" applyBorder="1" applyAlignment="1" applyProtection="1">
      <alignment horizontal="center" vertical="center" wrapText="1"/>
    </xf>
    <xf numFmtId="0" fontId="9" fillId="5" borderId="1" xfId="0" applyNumberFormat="1" applyFont="1" applyFill="1" applyBorder="1" applyAlignment="1" applyProtection="1">
      <alignment horizontal="center" vertical="center" wrapText="1"/>
    </xf>
    <xf numFmtId="0" fontId="9" fillId="5" borderId="5" xfId="0" applyNumberFormat="1" applyFont="1" applyFill="1" applyBorder="1" applyAlignment="1" applyProtection="1">
      <alignment horizontal="center" vertical="center" wrapText="1"/>
    </xf>
    <xf numFmtId="17" fontId="13" fillId="5" borderId="3" xfId="0" applyNumberFormat="1" applyFont="1" applyFill="1" applyBorder="1" applyAlignment="1" applyProtection="1">
      <alignment horizontal="center" vertical="center" wrapText="1"/>
    </xf>
    <xf numFmtId="0" fontId="13" fillId="5" borderId="1" xfId="0" applyNumberFormat="1" applyFont="1" applyFill="1" applyBorder="1" applyAlignment="1" applyProtection="1">
      <alignment horizontal="center" vertical="center" wrapText="1"/>
    </xf>
    <xf numFmtId="0" fontId="25" fillId="13" borderId="22" xfId="0" applyNumberFormat="1" applyFont="1" applyFill="1" applyBorder="1" applyAlignment="1" applyProtection="1">
      <alignment horizontal="center" vertical="center" wrapText="1"/>
    </xf>
    <xf numFmtId="0" fontId="25" fillId="13" borderId="23" xfId="0" applyNumberFormat="1" applyFont="1" applyFill="1" applyBorder="1" applyAlignment="1" applyProtection="1">
      <alignment horizontal="center" vertical="center" wrapText="1"/>
    </xf>
    <xf numFmtId="0" fontId="23" fillId="2" borderId="1" xfId="0" applyNumberFormat="1" applyFont="1" applyFill="1" applyBorder="1" applyAlignment="1" applyProtection="1">
      <alignment horizontal="center" vertical="center" wrapText="1"/>
    </xf>
    <xf numFmtId="0" fontId="6" fillId="10" borderId="13" xfId="0" applyNumberFormat="1" applyFont="1" applyFill="1" applyBorder="1" applyAlignment="1" applyProtection="1">
      <alignment horizontal="center" vertical="center" wrapText="1"/>
    </xf>
    <xf numFmtId="0" fontId="6" fillId="10" borderId="14" xfId="0" applyNumberFormat="1" applyFont="1" applyFill="1" applyBorder="1" applyAlignment="1" applyProtection="1">
      <alignment horizontal="center" vertical="center" wrapText="1"/>
    </xf>
    <xf numFmtId="0" fontId="6" fillId="10" borderId="15" xfId="0" applyNumberFormat="1" applyFont="1" applyFill="1" applyBorder="1" applyAlignment="1" applyProtection="1">
      <alignment horizontal="center" vertical="center" wrapText="1"/>
    </xf>
    <xf numFmtId="0" fontId="6" fillId="10" borderId="12" xfId="0" applyNumberFormat="1" applyFont="1" applyFill="1" applyBorder="1" applyAlignment="1" applyProtection="1">
      <alignment horizontal="center" vertical="center" wrapText="1"/>
    </xf>
    <xf numFmtId="3" fontId="25" fillId="13" borderId="37" xfId="0" applyNumberFormat="1" applyFont="1" applyFill="1" applyBorder="1" applyAlignment="1" applyProtection="1">
      <alignment horizontal="center" vertical="center" wrapText="1"/>
    </xf>
    <xf numFmtId="0" fontId="15" fillId="0" borderId="1" xfId="0" applyNumberFormat="1" applyFont="1" applyFill="1" applyBorder="1" applyAlignment="1" applyProtection="1">
      <alignment horizontal="right" vertical="center" wrapText="1"/>
    </xf>
    <xf numFmtId="0" fontId="10" fillId="0" borderId="1" xfId="0" applyNumberFormat="1" applyFont="1" applyFill="1" applyBorder="1" applyAlignment="1" applyProtection="1">
      <alignment horizontal="right" vertical="center" wrapText="1" indent="1"/>
    </xf>
    <xf numFmtId="0" fontId="16" fillId="10" borderId="50" xfId="0" applyNumberFormat="1" applyFont="1" applyFill="1" applyBorder="1" applyAlignment="1" applyProtection="1">
      <alignment horizontal="center" vertical="center" wrapText="1"/>
    </xf>
    <xf numFmtId="0" fontId="16" fillId="10" borderId="49" xfId="0" applyNumberFormat="1" applyFont="1" applyFill="1" applyBorder="1" applyAlignment="1" applyProtection="1">
      <alignment horizontal="center" vertical="center" wrapText="1"/>
    </xf>
    <xf numFmtId="0" fontId="16" fillId="10" borderId="12"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right" vertical="center" wrapText="1"/>
    </xf>
    <xf numFmtId="0" fontId="7" fillId="2" borderId="1" xfId="0" applyNumberFormat="1" applyFont="1" applyFill="1" applyBorder="1" applyAlignment="1" applyProtection="1">
      <alignment horizontal="right" vertical="center" wrapText="1"/>
    </xf>
    <xf numFmtId="0" fontId="7" fillId="2" borderId="5" xfId="0" applyNumberFormat="1" applyFont="1" applyFill="1" applyBorder="1" applyAlignment="1" applyProtection="1">
      <alignment horizontal="right" vertical="center" wrapText="1"/>
    </xf>
    <xf numFmtId="49" fontId="2" fillId="2" borderId="1" xfId="0" applyNumberFormat="1" applyFont="1" applyFill="1" applyBorder="1" applyAlignment="1" applyProtection="1">
      <alignment horizontal="center" wrapText="1"/>
    </xf>
    <xf numFmtId="0" fontId="2" fillId="2" borderId="1" xfId="0" applyNumberFormat="1" applyFont="1" applyFill="1" applyBorder="1" applyAlignment="1" applyProtection="1">
      <alignment horizontal="center" wrapText="1"/>
    </xf>
    <xf numFmtId="49" fontId="28" fillId="2" borderId="1" xfId="0" applyNumberFormat="1" applyFont="1" applyFill="1" applyBorder="1" applyAlignment="1" applyProtection="1">
      <alignment horizontal="center" wrapText="1"/>
    </xf>
    <xf numFmtId="0" fontId="28" fillId="2" borderId="1" xfId="0" applyNumberFormat="1" applyFont="1" applyFill="1" applyBorder="1" applyAlignment="1" applyProtection="1">
      <alignment horizontal="center" wrapText="1"/>
    </xf>
    <xf numFmtId="0" fontId="25" fillId="4" borderId="1" xfId="0" applyNumberFormat="1" applyFont="1" applyFill="1" applyBorder="1" applyAlignment="1" applyProtection="1">
      <alignment horizontal="center" wrapText="1"/>
    </xf>
    <xf numFmtId="0" fontId="25" fillId="4" borderId="1" xfId="0" applyNumberFormat="1" applyFont="1" applyFill="1" applyBorder="1" applyAlignment="1" applyProtection="1">
      <alignment horizontal="center"/>
    </xf>
    <xf numFmtId="0" fontId="29" fillId="0" borderId="12" xfId="0" applyNumberFormat="1" applyFont="1" applyBorder="1" applyAlignment="1" applyProtection="1">
      <alignment horizontal="center" wrapText="1"/>
      <protection locked="0"/>
    </xf>
    <xf numFmtId="0" fontId="25" fillId="4" borderId="16" xfId="0" applyNumberFormat="1" applyFont="1" applyFill="1" applyBorder="1" applyAlignment="1" applyProtection="1">
      <alignment horizontal="center" wrapText="1"/>
    </xf>
    <xf numFmtId="0" fontId="25" fillId="4" borderId="16" xfId="0" applyNumberFormat="1" applyFont="1" applyFill="1" applyBorder="1" applyAlignment="1" applyProtection="1">
      <alignment horizontal="center"/>
    </xf>
    <xf numFmtId="0" fontId="29" fillId="0" borderId="13" xfId="0" applyNumberFormat="1" applyFont="1" applyBorder="1" applyAlignment="1" applyProtection="1">
      <alignment horizontal="center" wrapText="1"/>
      <protection locked="0"/>
    </xf>
    <xf numFmtId="0" fontId="29" fillId="0" borderId="14" xfId="0" applyNumberFormat="1" applyFont="1" applyBorder="1" applyAlignment="1" applyProtection="1">
      <alignment horizontal="center" wrapText="1"/>
      <protection locked="0"/>
    </xf>
    <xf numFmtId="0" fontId="29" fillId="0" borderId="15" xfId="0" applyNumberFormat="1" applyFont="1" applyBorder="1" applyAlignment="1" applyProtection="1">
      <alignment horizontal="center" wrapText="1"/>
      <protection locked="0"/>
    </xf>
    <xf numFmtId="49" fontId="28" fillId="2" borderId="1" xfId="0" applyNumberFormat="1" applyFont="1" applyFill="1" applyBorder="1" applyAlignment="1" applyProtection="1">
      <alignment horizontal="center" vertical="top" wrapText="1"/>
    </xf>
    <xf numFmtId="0" fontId="28" fillId="2" borderId="1" xfId="0" applyNumberFormat="1" applyFont="1" applyFill="1" applyBorder="1" applyAlignment="1" applyProtection="1">
      <alignment horizontal="center" vertical="top" wrapText="1"/>
    </xf>
    <xf numFmtId="0" fontId="9" fillId="2" borderId="12" xfId="0" applyNumberFormat="1" applyFont="1" applyFill="1" applyBorder="1" applyAlignment="1" applyProtection="1">
      <alignment horizontal="left" vertical="center" wrapText="1"/>
      <protection locked="0"/>
    </xf>
    <xf numFmtId="49" fontId="27" fillId="2" borderId="29" xfId="0" applyNumberFormat="1" applyFont="1" applyFill="1" applyBorder="1" applyAlignment="1" applyProtection="1">
      <alignment horizontal="center" wrapText="1"/>
    </xf>
    <xf numFmtId="0" fontId="27" fillId="2" borderId="28" xfId="0" applyNumberFormat="1" applyFont="1" applyFill="1" applyBorder="1" applyAlignment="1" applyProtection="1">
      <alignment horizontal="center" wrapText="1"/>
    </xf>
    <xf numFmtId="0" fontId="27" fillId="2" borderId="30" xfId="0" applyNumberFormat="1" applyFont="1" applyFill="1" applyBorder="1" applyAlignment="1" applyProtection="1">
      <alignment horizontal="center" wrapText="1"/>
    </xf>
    <xf numFmtId="49" fontId="58" fillId="12" borderId="12" xfId="0" applyNumberFormat="1" applyFont="1" applyFill="1" applyBorder="1" applyAlignment="1" applyProtection="1">
      <alignment horizontal="center" vertical="center" wrapText="1"/>
    </xf>
    <xf numFmtId="0" fontId="10" fillId="10" borderId="1" xfId="0" applyNumberFormat="1" applyFont="1" applyFill="1" applyBorder="1" applyAlignment="1" applyProtection="1">
      <alignment horizontal="left" vertical="center" wrapText="1"/>
    </xf>
    <xf numFmtId="0" fontId="9" fillId="11" borderId="12" xfId="0" applyFont="1" applyFill="1" applyBorder="1" applyAlignment="1" applyProtection="1">
      <alignment horizontal="center" vertical="center"/>
    </xf>
    <xf numFmtId="0" fontId="3" fillId="0" borderId="0" xfId="0" applyFont="1" applyAlignment="1" applyProtection="1">
      <alignment horizontal="left" vertical="center" wrapText="1"/>
    </xf>
    <xf numFmtId="1" fontId="55" fillId="12" borderId="12" xfId="0" applyNumberFormat="1" applyFont="1" applyFill="1" applyBorder="1" applyAlignment="1" applyProtection="1">
      <alignment horizontal="center" vertical="center" wrapText="1"/>
    </xf>
    <xf numFmtId="1" fontId="55" fillId="12" borderId="51" xfId="0" applyNumberFormat="1" applyFont="1" applyFill="1" applyBorder="1" applyAlignment="1" applyProtection="1">
      <alignment horizontal="center" vertical="center" wrapText="1"/>
    </xf>
    <xf numFmtId="1" fontId="55" fillId="12" borderId="40" xfId="0" applyNumberFormat="1" applyFont="1" applyFill="1" applyBorder="1" applyAlignment="1" applyProtection="1">
      <alignment horizontal="center" vertical="center" wrapText="1"/>
    </xf>
    <xf numFmtId="1" fontId="55" fillId="12" borderId="39" xfId="0" applyNumberFormat="1" applyFont="1" applyFill="1" applyBorder="1" applyAlignment="1" applyProtection="1">
      <alignment horizontal="center" vertical="center" wrapText="1"/>
    </xf>
    <xf numFmtId="0" fontId="55" fillId="12" borderId="12" xfId="0" applyFont="1" applyFill="1" applyBorder="1" applyAlignment="1" applyProtection="1">
      <alignment horizontal="center" vertical="center"/>
    </xf>
    <xf numFmtId="0" fontId="55" fillId="12" borderId="51" xfId="0" applyFont="1" applyFill="1" applyBorder="1" applyAlignment="1" applyProtection="1">
      <alignment horizontal="center" vertical="center" textRotation="90"/>
    </xf>
    <xf numFmtId="0" fontId="55" fillId="12" borderId="40" xfId="0" applyFont="1" applyFill="1" applyBorder="1" applyAlignment="1" applyProtection="1">
      <alignment horizontal="center" vertical="center" textRotation="90"/>
    </xf>
    <xf numFmtId="0" fontId="55" fillId="12" borderId="39" xfId="0" applyFont="1" applyFill="1" applyBorder="1" applyAlignment="1" applyProtection="1">
      <alignment horizontal="center" vertical="center" textRotation="90"/>
    </xf>
    <xf numFmtId="0" fontId="62" fillId="12" borderId="51" xfId="0" applyFont="1" applyFill="1" applyBorder="1" applyAlignment="1" applyProtection="1">
      <alignment horizontal="center" vertical="center" wrapText="1"/>
    </xf>
    <xf numFmtId="0" fontId="62" fillId="12" borderId="40" xfId="0" applyFont="1" applyFill="1" applyBorder="1" applyAlignment="1" applyProtection="1">
      <alignment horizontal="center" vertical="center" wrapText="1"/>
    </xf>
    <xf numFmtId="0" fontId="62" fillId="12" borderId="39" xfId="0" applyFont="1" applyFill="1" applyBorder="1" applyAlignment="1" applyProtection="1">
      <alignment horizontal="center" vertical="center" wrapText="1"/>
    </xf>
    <xf numFmtId="0" fontId="55" fillId="12" borderId="12" xfId="0" applyFont="1" applyFill="1" applyBorder="1" applyAlignment="1" applyProtection="1">
      <alignment horizontal="center" vertical="center" wrapText="1"/>
    </xf>
    <xf numFmtId="0" fontId="66" fillId="7" borderId="12" xfId="0" applyFont="1" applyFill="1" applyBorder="1" applyAlignment="1" applyProtection="1">
      <alignment horizontal="center" vertical="center"/>
    </xf>
    <xf numFmtId="0" fontId="9" fillId="10" borderId="12" xfId="0" applyFont="1" applyFill="1" applyBorder="1" applyAlignment="1" applyProtection="1">
      <alignment horizontal="center" vertical="center"/>
    </xf>
    <xf numFmtId="49" fontId="40" fillId="0" borderId="51" xfId="0" applyNumberFormat="1" applyFont="1" applyBorder="1" applyAlignment="1" applyProtection="1">
      <alignment horizontal="center" vertical="center" wrapText="1"/>
    </xf>
    <xf numFmtId="49" fontId="40" fillId="0" borderId="40" xfId="0" applyNumberFormat="1" applyFont="1" applyBorder="1" applyAlignment="1" applyProtection="1">
      <alignment horizontal="center" vertical="center" wrapText="1"/>
    </xf>
    <xf numFmtId="49" fontId="40" fillId="0" borderId="39" xfId="0" applyNumberFormat="1" applyFont="1" applyBorder="1" applyAlignment="1" applyProtection="1">
      <alignment horizontal="center" vertical="center" wrapText="1"/>
    </xf>
    <xf numFmtId="0" fontId="3" fillId="8" borderId="1" xfId="0" applyFont="1" applyFill="1" applyBorder="1" applyAlignment="1" applyProtection="1">
      <alignment horizontal="center" vertical="center" wrapText="1"/>
    </xf>
    <xf numFmtId="0" fontId="12" fillId="9" borderId="12" xfId="0" applyFont="1" applyFill="1" applyBorder="1" applyAlignment="1" applyProtection="1">
      <alignment horizontal="center" vertical="center" wrapText="1"/>
    </xf>
    <xf numFmtId="0" fontId="3" fillId="0" borderId="0" xfId="0" applyFont="1" applyAlignment="1" applyProtection="1">
      <alignment horizontal="left" wrapText="1"/>
    </xf>
    <xf numFmtId="0" fontId="3" fillId="0" borderId="0" xfId="0" applyFont="1" applyAlignment="1" applyProtection="1">
      <alignment horizontal="left"/>
    </xf>
    <xf numFmtId="1" fontId="55" fillId="12" borderId="12" xfId="0" applyNumberFormat="1" applyFont="1" applyFill="1" applyBorder="1" applyAlignment="1" applyProtection="1">
      <alignment horizontal="center" vertical="center"/>
    </xf>
    <xf numFmtId="1" fontId="55" fillId="12" borderId="51" xfId="0" applyNumberFormat="1" applyFont="1" applyFill="1" applyBorder="1" applyAlignment="1" applyProtection="1">
      <alignment horizontal="center" vertical="center"/>
    </xf>
    <xf numFmtId="1" fontId="55" fillId="12" borderId="40" xfId="0" applyNumberFormat="1" applyFont="1" applyFill="1" applyBorder="1" applyAlignment="1" applyProtection="1">
      <alignment horizontal="center" vertical="center"/>
    </xf>
    <xf numFmtId="1" fontId="55" fillId="12" borderId="39" xfId="0" applyNumberFormat="1" applyFont="1" applyFill="1" applyBorder="1" applyAlignment="1" applyProtection="1">
      <alignment horizontal="center" vertical="center"/>
    </xf>
    <xf numFmtId="49" fontId="44" fillId="2" borderId="1" xfId="0" applyNumberFormat="1" applyFont="1" applyFill="1" applyBorder="1" applyAlignment="1" applyProtection="1">
      <alignment horizontal="center" vertical="center" wrapText="1"/>
    </xf>
    <xf numFmtId="0" fontId="10" fillId="10" borderId="1" xfId="0" applyNumberFormat="1" applyFont="1" applyFill="1" applyBorder="1" applyAlignment="1" applyProtection="1">
      <alignment horizontal="center" vertical="center" wrapText="1"/>
    </xf>
    <xf numFmtId="49" fontId="43" fillId="2" borderId="1" xfId="0" applyNumberFormat="1" applyFont="1" applyFill="1" applyBorder="1" applyAlignment="1" applyProtection="1">
      <alignment horizontal="center" wrapText="1"/>
    </xf>
    <xf numFmtId="49" fontId="50" fillId="2" borderId="1" xfId="0" applyNumberFormat="1" applyFont="1" applyFill="1" applyBorder="1" applyAlignment="1" applyProtection="1">
      <alignment horizontal="center" vertical="center" wrapText="1"/>
    </xf>
    <xf numFmtId="0" fontId="45" fillId="0" borderId="51" xfId="0" applyFont="1" applyFill="1" applyBorder="1" applyAlignment="1" applyProtection="1">
      <alignment horizontal="center" vertical="center" wrapText="1"/>
    </xf>
    <xf numFmtId="0" fontId="45" fillId="0" borderId="40" xfId="0" applyFont="1" applyFill="1" applyBorder="1" applyAlignment="1" applyProtection="1">
      <alignment horizontal="center" vertical="center" wrapText="1"/>
    </xf>
    <xf numFmtId="0" fontId="45" fillId="0" borderId="39" xfId="0" applyFont="1" applyFill="1" applyBorder="1" applyAlignment="1" applyProtection="1">
      <alignment horizontal="center" vertical="center" wrapText="1"/>
    </xf>
    <xf numFmtId="17" fontId="25" fillId="5" borderId="3" xfId="0" applyNumberFormat="1" applyFont="1" applyFill="1" applyBorder="1" applyAlignment="1" applyProtection="1">
      <alignment horizontal="center" vertical="center" wrapText="1"/>
    </xf>
    <xf numFmtId="0" fontId="25" fillId="5" borderId="1" xfId="0" applyNumberFormat="1" applyFont="1" applyFill="1" applyBorder="1" applyAlignment="1" applyProtection="1">
      <alignment horizontal="center" vertical="center" wrapText="1"/>
    </xf>
    <xf numFmtId="3" fontId="61" fillId="0" borderId="12" xfId="0" applyNumberFormat="1" applyFont="1" applyFill="1" applyBorder="1" applyAlignment="1" applyProtection="1">
      <alignment horizontal="center" vertical="center" wrapText="1"/>
      <protection locked="0"/>
    </xf>
  </cellXfs>
  <cellStyles count="2">
    <cellStyle name="Normal" xfId="0" builtinId="0"/>
    <cellStyle name="Porcentaje" xfId="1" builtinId="5"/>
  </cellStyles>
  <dxfs count="0"/>
  <tableStyles count="0" defaultPivotStyle="PivotStyleMedium7"/>
  <colors>
    <indexedColors>
      <rgbColor rgb="FF000000"/>
      <rgbColor rgb="FFFFFFFF"/>
      <rgbColor rgb="FFFF0000"/>
      <rgbColor rgb="FF00FF00"/>
      <rgbColor rgb="FF0000FF"/>
      <rgbColor rgb="FFFFFF00"/>
      <rgbColor rgb="FFFF00FF"/>
      <rgbColor rgb="FF00FFFF"/>
      <rgbColor rgb="FF000000"/>
      <rgbColor rgb="FFFFFFFF"/>
      <rgbColor rgb="FFAAAAAA"/>
      <rgbColor rgb="FF7F7F7F"/>
      <rgbColor rgb="FF171717"/>
      <rgbColor rgb="FFE7E6E6"/>
      <rgbColor rgb="FF0070C0"/>
      <rgbColor rgb="FFFF0000"/>
      <rgbColor rgb="FFF2F2F2"/>
      <rgbColor rgb="FFC0C0C0"/>
      <rgbColor rgb="FF393939"/>
      <rgbColor rgb="FFCFCFCF"/>
      <rgbColor rgb="FFD9D9D9"/>
      <rgbColor rgb="FFADACAC"/>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91C32"/>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100263</xdr:colOff>
      <xdr:row>0</xdr:row>
      <xdr:rowOff>0</xdr:rowOff>
    </xdr:from>
    <xdr:to>
      <xdr:col>4</xdr:col>
      <xdr:colOff>432956</xdr:colOff>
      <xdr:row>2</xdr:row>
      <xdr:rowOff>288636</xdr:rowOff>
    </xdr:to>
    <xdr:pic>
      <xdr:nvPicPr>
        <xdr:cNvPr id="4" name="Imagen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417763" y="0"/>
          <a:ext cx="3579852" cy="10246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158750</xdr:colOff>
      <xdr:row>0</xdr:row>
      <xdr:rowOff>0</xdr:rowOff>
    </xdr:from>
    <xdr:to>
      <xdr:col>4</xdr:col>
      <xdr:colOff>1112584</xdr:colOff>
      <xdr:row>2</xdr:row>
      <xdr:rowOff>11088</xdr:rowOff>
    </xdr:to>
    <xdr:pic>
      <xdr:nvPicPr>
        <xdr:cNvPr id="3" name="Imagen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458107" y="70555"/>
          <a:ext cx="3392714" cy="8955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576262</xdr:colOff>
      <xdr:row>1</xdr:row>
      <xdr:rowOff>9525</xdr:rowOff>
    </xdr:from>
    <xdr:to>
      <xdr:col>4</xdr:col>
      <xdr:colOff>1499616</xdr:colOff>
      <xdr:row>4</xdr:row>
      <xdr:rowOff>123825</xdr:rowOff>
    </xdr:to>
    <xdr:pic>
      <xdr:nvPicPr>
        <xdr:cNvPr id="3" name="Imagen 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290637" y="295275"/>
          <a:ext cx="6971729" cy="13763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111126</xdr:colOff>
      <xdr:row>0</xdr:row>
      <xdr:rowOff>142876</xdr:rowOff>
    </xdr:from>
    <xdr:to>
      <xdr:col>3</xdr:col>
      <xdr:colOff>783167</xdr:colOff>
      <xdr:row>3</xdr:row>
      <xdr:rowOff>139095</xdr:rowOff>
    </xdr:to>
    <xdr:pic>
      <xdr:nvPicPr>
        <xdr:cNvPr id="3" name="Imagen 2">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11126" y="142876"/>
          <a:ext cx="2767541" cy="799041"/>
        </a:xfrm>
        <a:prstGeom prst="rect">
          <a:avLst/>
        </a:prstGeom>
      </xdr:spPr>
    </xdr:pic>
    <xdr:clientData/>
  </xdr:twoCellAnchor>
</xdr:wsDr>
</file>

<file path=xl/theme/theme1.xml><?xml version="1.0" encoding="utf-8"?>
<a:theme xmlns:a="http://schemas.openxmlformats.org/drawingml/2006/main" name="Tema de Office">
  <a:themeElements>
    <a:clrScheme name="Tema de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Tema de Office">
      <a:majorFont>
        <a:latin typeface="Helvetica"/>
        <a:ea typeface="Helvetica"/>
        <a:cs typeface="Helvetica"/>
      </a:majorFont>
      <a:minorFont>
        <a:latin typeface="Helvetica"/>
        <a:ea typeface="Helvetica"/>
        <a:cs typeface="Helvetica"/>
      </a:minorFont>
    </a:fontScheme>
    <a:fmtScheme name="Tema d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B38"/>
  <sheetViews>
    <sheetView showGridLines="0" topLeftCell="A10" zoomScale="70" zoomScaleNormal="70" zoomScaleSheetLayoutView="70" zoomScalePageLayoutView="85" workbookViewId="0">
      <selection activeCell="H17" sqref="H17:P17"/>
    </sheetView>
  </sheetViews>
  <sheetFormatPr baseColWidth="10" defaultColWidth="10.85546875" defaultRowHeight="15" customHeight="1"/>
  <cols>
    <col min="1" max="1" width="4.7109375" style="1" customWidth="1"/>
    <col min="2" max="2" width="10.140625" style="1" customWidth="1"/>
    <col min="3" max="3" width="23" style="1" customWidth="1"/>
    <col min="4" max="4" width="15.42578125" style="1" customWidth="1"/>
    <col min="5" max="5" width="12.140625" style="54" bestFit="1" customWidth="1"/>
    <col min="6" max="6" width="7.42578125" style="1" customWidth="1"/>
    <col min="7" max="7" width="8.28515625" style="55" customWidth="1"/>
    <col min="8" max="12" width="8.7109375" style="1" customWidth="1"/>
    <col min="13" max="13" width="10.140625" style="1" customWidth="1"/>
    <col min="14" max="16" width="8.42578125" style="1" customWidth="1"/>
    <col min="17" max="17" width="12.85546875" style="1" customWidth="1"/>
    <col min="18" max="18" width="6.140625" style="1" customWidth="1"/>
    <col min="19" max="19" width="8.140625" style="1" customWidth="1"/>
    <col min="20" max="20" width="11.85546875" style="1" customWidth="1"/>
    <col min="21" max="21" width="6.140625" style="1" customWidth="1"/>
    <col min="22" max="22" width="11" style="1" customWidth="1"/>
    <col min="23" max="24" width="12.140625" style="1" customWidth="1"/>
    <col min="25" max="25" width="7.28515625" style="1" customWidth="1"/>
    <col min="26" max="27" width="7.85546875" style="1" customWidth="1"/>
    <col min="28" max="28" width="9.42578125" style="1" customWidth="1"/>
    <col min="29" max="30" width="6.42578125" style="1" customWidth="1"/>
    <col min="31" max="31" width="1.85546875" style="1" customWidth="1"/>
    <col min="32" max="262" width="10.85546875" style="1" customWidth="1"/>
    <col min="263" max="16384" width="10.85546875" style="2"/>
  </cols>
  <sheetData>
    <row r="1" spans="1:34" ht="27" customHeight="1">
      <c r="A1" s="245" t="s">
        <v>148</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row>
    <row r="2" spans="1:34" ht="30.75" customHeight="1">
      <c r="A2" s="245" t="s">
        <v>149</v>
      </c>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row>
    <row r="3" spans="1:34" ht="30.75" customHeight="1">
      <c r="A3" s="124"/>
      <c r="B3" s="124"/>
      <c r="C3" s="124"/>
      <c r="D3" s="124"/>
      <c r="E3" s="124"/>
      <c r="F3" s="124"/>
      <c r="G3" s="124"/>
      <c r="H3" s="124"/>
      <c r="I3" s="124"/>
      <c r="J3" s="124"/>
      <c r="K3" s="125" t="s">
        <v>193</v>
      </c>
      <c r="L3" s="125"/>
      <c r="M3" s="125"/>
      <c r="N3" s="125"/>
      <c r="O3" s="125"/>
      <c r="P3" s="125"/>
      <c r="Q3" s="125"/>
      <c r="R3" s="124"/>
      <c r="S3" s="124"/>
      <c r="T3" s="124"/>
      <c r="U3" s="124"/>
      <c r="V3" s="124"/>
      <c r="W3" s="124"/>
      <c r="X3" s="124"/>
      <c r="Y3" s="124"/>
      <c r="Z3" s="124"/>
      <c r="AA3" s="124"/>
      <c r="AB3" s="124"/>
      <c r="AC3" s="124"/>
      <c r="AD3" s="124"/>
    </row>
    <row r="4" spans="1:34" ht="33.75" customHeight="1">
      <c r="A4" s="255" t="s">
        <v>0</v>
      </c>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row>
    <row r="5" spans="1:34" ht="26.25" customHeight="1">
      <c r="A5" s="255" t="s">
        <v>192</v>
      </c>
      <c r="B5" s="256"/>
      <c r="C5" s="256"/>
      <c r="D5" s="256"/>
      <c r="E5" s="256"/>
      <c r="F5" s="256"/>
      <c r="G5" s="256"/>
      <c r="H5" s="256"/>
      <c r="I5" s="256"/>
      <c r="J5" s="257"/>
      <c r="K5" s="257"/>
      <c r="L5" s="257"/>
      <c r="M5" s="257"/>
      <c r="N5" s="257"/>
      <c r="O5" s="257"/>
      <c r="P5" s="257"/>
      <c r="Q5" s="257"/>
      <c r="R5" s="257"/>
      <c r="S5" s="257"/>
      <c r="T5" s="257"/>
      <c r="U5" s="256"/>
      <c r="V5" s="257"/>
      <c r="W5" s="257"/>
      <c r="X5" s="256"/>
      <c r="Y5" s="256"/>
      <c r="Z5" s="256"/>
      <c r="AA5" s="256"/>
      <c r="AB5" s="256"/>
      <c r="AC5" s="256"/>
      <c r="AD5" s="256"/>
    </row>
    <row r="6" spans="1:34" ht="5.25" customHeight="1">
      <c r="A6" s="3"/>
      <c r="B6" s="253"/>
      <c r="C6" s="253"/>
      <c r="D6" s="253"/>
      <c r="E6" s="253"/>
      <c r="F6" s="4"/>
      <c r="G6" s="5"/>
      <c r="H6" s="6"/>
      <c r="I6" s="6"/>
      <c r="J6" s="6"/>
      <c r="K6" s="6"/>
      <c r="L6" s="6"/>
      <c r="M6" s="6"/>
      <c r="N6" s="6"/>
      <c r="O6" s="6"/>
      <c r="P6" s="6"/>
      <c r="Q6" s="6"/>
      <c r="R6" s="6"/>
      <c r="S6" s="6"/>
      <c r="T6" s="6"/>
      <c r="U6" s="246"/>
      <c r="V6" s="246"/>
      <c r="W6" s="246"/>
      <c r="X6" s="246"/>
      <c r="Y6" s="246"/>
      <c r="Z6" s="246"/>
      <c r="AA6" s="246"/>
      <c r="AB6" s="246"/>
      <c r="AC6" s="246"/>
      <c r="AD6" s="7"/>
    </row>
    <row r="7" spans="1:34" ht="29.25" customHeight="1">
      <c r="A7" s="239" t="s">
        <v>1</v>
      </c>
      <c r="B7" s="239"/>
      <c r="C7" s="240" t="s">
        <v>300</v>
      </c>
      <c r="D7" s="241"/>
      <c r="E7" s="241"/>
      <c r="F7" s="242"/>
      <c r="G7" s="5"/>
      <c r="H7" s="225" t="s">
        <v>65</v>
      </c>
      <c r="I7" s="226"/>
      <c r="J7" s="226"/>
      <c r="K7" s="226"/>
      <c r="L7" s="226"/>
      <c r="M7" s="9">
        <v>14</v>
      </c>
      <c r="N7" s="6"/>
      <c r="O7" s="6"/>
      <c r="P7" s="6"/>
      <c r="Q7" s="254" t="s">
        <v>150</v>
      </c>
      <c r="R7" s="254"/>
      <c r="S7" s="254"/>
      <c r="T7" s="254"/>
      <c r="U7" s="254"/>
      <c r="V7" s="254"/>
      <c r="W7" s="254"/>
      <c r="X7" s="9">
        <f>+P30</f>
        <v>0</v>
      </c>
      <c r="Y7" s="10"/>
      <c r="Z7" s="11"/>
      <c r="AA7" s="11"/>
      <c r="AC7" s="12"/>
      <c r="AD7" s="12"/>
    </row>
    <row r="8" spans="1:34" ht="24" customHeight="1">
      <c r="A8" s="239" t="s">
        <v>2</v>
      </c>
      <c r="B8" s="239"/>
      <c r="C8" s="243" t="s">
        <v>306</v>
      </c>
      <c r="D8" s="244"/>
      <c r="E8" s="244"/>
      <c r="F8" s="244"/>
      <c r="G8" s="5"/>
      <c r="H8" s="225" t="s">
        <v>66</v>
      </c>
      <c r="I8" s="226"/>
      <c r="J8" s="226"/>
      <c r="K8" s="226"/>
      <c r="L8" s="226"/>
      <c r="M8" s="9">
        <v>63</v>
      </c>
      <c r="N8" s="6"/>
      <c r="O8" s="6"/>
      <c r="P8" s="6"/>
      <c r="Q8" s="254" t="s">
        <v>151</v>
      </c>
      <c r="R8" s="254"/>
      <c r="S8" s="254"/>
      <c r="T8" s="254"/>
      <c r="U8" s="254"/>
      <c r="V8" s="254"/>
      <c r="W8" s="254"/>
      <c r="X8" s="126"/>
      <c r="Y8" s="10"/>
      <c r="Z8" s="13"/>
      <c r="AA8" s="14"/>
      <c r="AD8" s="12"/>
    </row>
    <row r="9" spans="1:34" ht="34.5" customHeight="1">
      <c r="A9" s="3"/>
      <c r="B9" s="15"/>
      <c r="C9" s="16"/>
      <c r="D9" s="16"/>
      <c r="E9" s="17"/>
      <c r="F9" s="16"/>
      <c r="G9" s="5"/>
      <c r="H9" s="225" t="s">
        <v>67</v>
      </c>
      <c r="I9" s="226"/>
      <c r="J9" s="226"/>
      <c r="K9" s="226"/>
      <c r="L9" s="226"/>
      <c r="M9" s="9">
        <v>30</v>
      </c>
      <c r="N9" s="6"/>
      <c r="O9" s="6"/>
      <c r="P9" s="6"/>
      <c r="Q9" s="18" t="s">
        <v>49</v>
      </c>
      <c r="R9" s="130">
        <f>+H30</f>
        <v>107</v>
      </c>
      <c r="S9" s="19" t="s">
        <v>74</v>
      </c>
      <c r="T9" s="129">
        <f>+M10</f>
        <v>107</v>
      </c>
      <c r="U9" s="20" t="s">
        <v>80</v>
      </c>
      <c r="V9" s="127">
        <f>+K30+L30+M30</f>
        <v>97</v>
      </c>
      <c r="W9" s="20" t="s">
        <v>50</v>
      </c>
      <c r="X9" s="127">
        <f>+N30</f>
        <v>10</v>
      </c>
      <c r="Y9" s="10"/>
      <c r="Z9" s="13"/>
      <c r="AA9" s="14"/>
      <c r="AC9" s="12"/>
      <c r="AD9" s="12"/>
    </row>
    <row r="10" spans="1:34" ht="30" customHeight="1">
      <c r="A10" s="3"/>
      <c r="B10" s="15"/>
      <c r="C10" s="16"/>
      <c r="D10" s="16"/>
      <c r="E10" s="17"/>
      <c r="F10" s="16"/>
      <c r="G10" s="5"/>
      <c r="L10" s="21" t="s">
        <v>52</v>
      </c>
      <c r="M10" s="131">
        <f>SUM(M7:M9)</f>
        <v>107</v>
      </c>
      <c r="N10" s="131">
        <f>+M10-H30</f>
        <v>0</v>
      </c>
      <c r="P10" s="6"/>
      <c r="Q10" s="258" t="s">
        <v>181</v>
      </c>
      <c r="R10" s="259"/>
      <c r="S10" s="259"/>
      <c r="T10" s="128">
        <f>T9/R9</f>
        <v>1</v>
      </c>
      <c r="U10" s="22" t="s">
        <v>81</v>
      </c>
      <c r="V10" s="128">
        <f>+V9/R9</f>
        <v>0.90654205607476634</v>
      </c>
      <c r="W10" s="22" t="s">
        <v>82</v>
      </c>
      <c r="X10" s="128">
        <f>+X9/R9</f>
        <v>9.3457943925233641E-2</v>
      </c>
      <c r="Y10" s="10"/>
      <c r="Z10" s="13"/>
      <c r="AA10" s="23"/>
    </row>
    <row r="11" spans="1:34" ht="7.5" customHeight="1">
      <c r="A11" s="3"/>
      <c r="B11" s="15"/>
      <c r="C11" s="16"/>
      <c r="D11" s="16"/>
      <c r="E11" s="17"/>
      <c r="F11" s="16"/>
      <c r="G11" s="5"/>
      <c r="L11" s="21"/>
      <c r="M11" s="58"/>
      <c r="N11" s="58"/>
      <c r="O11" s="41"/>
      <c r="P11" s="59"/>
      <c r="Q11" s="60"/>
      <c r="R11" s="60"/>
      <c r="S11" s="60"/>
      <c r="T11" s="61"/>
      <c r="U11" s="60"/>
      <c r="V11" s="61"/>
      <c r="W11" s="60"/>
      <c r="X11" s="61"/>
      <c r="Y11" s="10"/>
      <c r="Z11" s="57"/>
      <c r="AA11" s="58"/>
    </row>
    <row r="12" spans="1:34" ht="24.75" customHeight="1">
      <c r="A12" s="24"/>
      <c r="B12" s="227" t="s">
        <v>3</v>
      </c>
      <c r="C12" s="228"/>
      <c r="D12" s="228"/>
      <c r="E12" s="228"/>
      <c r="F12" s="228"/>
      <c r="G12" s="228"/>
      <c r="H12" s="228"/>
      <c r="I12" s="228"/>
      <c r="J12" s="229"/>
      <c r="K12" s="229"/>
      <c r="L12" s="229"/>
      <c r="M12" s="229"/>
      <c r="N12" s="229"/>
      <c r="O12" s="229"/>
      <c r="P12" s="229"/>
      <c r="Q12" s="229"/>
      <c r="R12" s="229"/>
      <c r="S12" s="229"/>
      <c r="T12" s="229"/>
      <c r="U12" s="228"/>
      <c r="V12" s="229"/>
      <c r="W12" s="229"/>
      <c r="X12" s="229"/>
      <c r="Y12" s="228"/>
      <c r="Z12" s="228"/>
      <c r="AA12" s="228"/>
      <c r="AB12" s="228"/>
      <c r="AC12" s="228"/>
      <c r="AD12" s="228"/>
      <c r="AH12" s="25"/>
    </row>
    <row r="13" spans="1:34" ht="33.75" customHeight="1">
      <c r="A13" s="24"/>
      <c r="B13" s="227" t="s">
        <v>37</v>
      </c>
      <c r="C13" s="228"/>
      <c r="D13" s="228"/>
      <c r="E13" s="228"/>
      <c r="F13" s="228"/>
      <c r="G13" s="228"/>
      <c r="H13" s="228"/>
      <c r="I13" s="228"/>
      <c r="J13" s="229"/>
      <c r="K13" s="229"/>
      <c r="L13" s="229"/>
      <c r="M13" s="229"/>
      <c r="N13" s="229"/>
      <c r="O13" s="229"/>
      <c r="P13" s="229"/>
      <c r="Q13" s="229"/>
      <c r="R13" s="229"/>
      <c r="S13" s="229"/>
      <c r="T13" s="229"/>
      <c r="U13" s="228"/>
      <c r="V13" s="229"/>
      <c r="W13" s="229"/>
      <c r="X13" s="229"/>
      <c r="Y13" s="228"/>
      <c r="Z13" s="228"/>
      <c r="AA13" s="228"/>
      <c r="AB13" s="228"/>
      <c r="AC13" s="228"/>
      <c r="AD13" s="228"/>
      <c r="AE13" s="26"/>
    </row>
    <row r="14" spans="1:34" ht="20.25">
      <c r="A14" s="24"/>
      <c r="B14" s="230" t="s">
        <v>31</v>
      </c>
      <c r="C14" s="230"/>
      <c r="D14" s="230"/>
      <c r="E14" s="230"/>
      <c r="F14" s="231" t="s">
        <v>30</v>
      </c>
      <c r="G14" s="230"/>
      <c r="H14" s="230"/>
      <c r="I14" s="230"/>
      <c r="J14" s="230"/>
      <c r="K14" s="230"/>
      <c r="L14" s="230"/>
      <c r="M14" s="230"/>
      <c r="N14" s="230"/>
      <c r="O14" s="230"/>
      <c r="P14" s="230"/>
      <c r="Q14" s="230"/>
      <c r="R14" s="230"/>
      <c r="S14" s="230"/>
      <c r="T14" s="230"/>
      <c r="U14" s="232"/>
      <c r="V14" s="248" t="s">
        <v>32</v>
      </c>
      <c r="W14" s="249"/>
      <c r="X14" s="249"/>
      <c r="Y14" s="249"/>
      <c r="Z14" s="250"/>
      <c r="AA14" s="250"/>
      <c r="AB14" s="250"/>
      <c r="AC14" s="250"/>
      <c r="AD14" s="250"/>
      <c r="AE14" s="26"/>
    </row>
    <row r="15" spans="1:34" ht="43.5" customHeight="1">
      <c r="A15" s="27"/>
      <c r="B15" s="230"/>
      <c r="C15" s="230"/>
      <c r="D15" s="230"/>
      <c r="E15" s="230"/>
      <c r="F15" s="231"/>
      <c r="G15" s="230"/>
      <c r="H15" s="230"/>
      <c r="I15" s="230"/>
      <c r="J15" s="230"/>
      <c r="K15" s="230"/>
      <c r="L15" s="230"/>
      <c r="M15" s="230"/>
      <c r="N15" s="230"/>
      <c r="O15" s="230"/>
      <c r="P15" s="230"/>
      <c r="Q15" s="230"/>
      <c r="R15" s="230"/>
      <c r="S15" s="230"/>
      <c r="T15" s="230"/>
      <c r="U15" s="232"/>
      <c r="V15" s="233" t="s">
        <v>4</v>
      </c>
      <c r="W15" s="247"/>
      <c r="X15" s="235"/>
      <c r="Y15" s="233" t="s">
        <v>39</v>
      </c>
      <c r="Z15" s="234"/>
      <c r="AA15" s="234"/>
      <c r="AB15" s="235"/>
      <c r="AC15" s="236" t="s">
        <v>36</v>
      </c>
      <c r="AD15" s="237"/>
      <c r="AE15" s="26"/>
    </row>
    <row r="16" spans="1:34" ht="12" customHeight="1">
      <c r="A16" s="27"/>
      <c r="B16" s="28"/>
      <c r="C16" s="28"/>
      <c r="D16" s="28"/>
      <c r="E16" s="29"/>
      <c r="F16" s="30"/>
      <c r="G16" s="31"/>
      <c r="H16" s="30"/>
      <c r="I16" s="30"/>
      <c r="J16" s="30"/>
      <c r="K16" s="30"/>
      <c r="L16" s="30"/>
      <c r="M16" s="30"/>
      <c r="N16" s="30"/>
      <c r="O16" s="30"/>
      <c r="P16" s="30"/>
      <c r="Q16" s="30"/>
      <c r="R16" s="30"/>
      <c r="S16" s="30"/>
      <c r="T16" s="30"/>
      <c r="U16" s="30"/>
      <c r="V16" s="28"/>
      <c r="W16" s="28"/>
      <c r="X16" s="28"/>
      <c r="Y16" s="28"/>
      <c r="Z16" s="28"/>
      <c r="AA16" s="28"/>
      <c r="AB16" s="28"/>
      <c r="AC16" s="32"/>
      <c r="AD16" s="32"/>
    </row>
    <row r="17" spans="1:262" ht="33.75">
      <c r="A17" s="33"/>
      <c r="B17" s="207" t="s">
        <v>5</v>
      </c>
      <c r="C17" s="207" t="s">
        <v>6</v>
      </c>
      <c r="D17" s="207" t="s">
        <v>7</v>
      </c>
      <c r="E17" s="220" t="s">
        <v>86</v>
      </c>
      <c r="F17" s="213" t="s">
        <v>183</v>
      </c>
      <c r="G17" s="251" t="s">
        <v>107</v>
      </c>
      <c r="H17" s="213" t="s">
        <v>182</v>
      </c>
      <c r="I17" s="213"/>
      <c r="J17" s="213"/>
      <c r="K17" s="213"/>
      <c r="L17" s="213"/>
      <c r="M17" s="213"/>
      <c r="N17" s="213"/>
      <c r="O17" s="213"/>
      <c r="P17" s="213"/>
      <c r="Q17" s="213" t="s">
        <v>187</v>
      </c>
      <c r="R17" s="213"/>
      <c r="S17" s="213"/>
      <c r="T17" s="213" t="s">
        <v>190</v>
      </c>
      <c r="U17" s="213"/>
      <c r="V17" s="132" t="s">
        <v>87</v>
      </c>
      <c r="W17" s="133" t="s">
        <v>89</v>
      </c>
      <c r="X17" s="133" t="s">
        <v>88</v>
      </c>
      <c r="Y17" s="133" t="s">
        <v>8</v>
      </c>
      <c r="Z17" s="133" t="s">
        <v>191</v>
      </c>
      <c r="AA17" s="133" t="s">
        <v>9</v>
      </c>
      <c r="AB17" s="133" t="s">
        <v>92</v>
      </c>
      <c r="AC17" s="220" t="s">
        <v>10</v>
      </c>
      <c r="AD17" s="238"/>
    </row>
    <row r="18" spans="1:262" ht="14.25">
      <c r="A18" s="33"/>
      <c r="B18" s="208"/>
      <c r="C18" s="208"/>
      <c r="D18" s="208"/>
      <c r="E18" s="221"/>
      <c r="F18" s="260"/>
      <c r="G18" s="252"/>
      <c r="H18" s="148" t="s">
        <v>100</v>
      </c>
      <c r="I18" s="135" t="s">
        <v>101</v>
      </c>
      <c r="J18" s="135" t="s">
        <v>189</v>
      </c>
      <c r="K18" s="135" t="s">
        <v>99</v>
      </c>
      <c r="L18" s="135" t="s">
        <v>98</v>
      </c>
      <c r="M18" s="135" t="s">
        <v>97</v>
      </c>
      <c r="N18" s="135" t="s">
        <v>96</v>
      </c>
      <c r="O18" s="135" t="s">
        <v>103</v>
      </c>
      <c r="P18" s="135" t="s">
        <v>95</v>
      </c>
      <c r="Q18" s="135" t="s">
        <v>102</v>
      </c>
      <c r="R18" s="135" t="s">
        <v>91</v>
      </c>
      <c r="S18" s="135" t="s">
        <v>90</v>
      </c>
      <c r="T18" s="136" t="s">
        <v>11</v>
      </c>
      <c r="U18" s="137" t="s">
        <v>29</v>
      </c>
      <c r="V18" s="138" t="s">
        <v>12</v>
      </c>
      <c r="W18" s="138" t="s">
        <v>12</v>
      </c>
      <c r="X18" s="138" t="s">
        <v>12</v>
      </c>
      <c r="Y18" s="138" t="s">
        <v>12</v>
      </c>
      <c r="Z18" s="138" t="s">
        <v>12</v>
      </c>
      <c r="AA18" s="138" t="s">
        <v>12</v>
      </c>
      <c r="AB18" s="138" t="s">
        <v>12</v>
      </c>
      <c r="AC18" s="138" t="s">
        <v>93</v>
      </c>
      <c r="AD18" s="139" t="s">
        <v>94</v>
      </c>
    </row>
    <row r="19" spans="1:262">
      <c r="A19" s="147">
        <v>1</v>
      </c>
      <c r="B19" s="149" t="s">
        <v>128</v>
      </c>
      <c r="C19" s="150" t="s">
        <v>195</v>
      </c>
      <c r="D19" s="150" t="s">
        <v>196</v>
      </c>
      <c r="E19" s="151" t="s">
        <v>130</v>
      </c>
      <c r="F19" s="152">
        <v>1</v>
      </c>
      <c r="G19" s="152">
        <v>3</v>
      </c>
      <c r="H19" s="152">
        <v>8</v>
      </c>
      <c r="I19" s="152">
        <v>8</v>
      </c>
      <c r="J19" s="153">
        <f>+H19+I19</f>
        <v>16</v>
      </c>
      <c r="K19" s="154">
        <v>0</v>
      </c>
      <c r="L19" s="154">
        <v>6</v>
      </c>
      <c r="M19" s="154">
        <v>2</v>
      </c>
      <c r="N19" s="153">
        <f>H19-(K19+L19+M19)</f>
        <v>0</v>
      </c>
      <c r="O19" s="154">
        <v>8</v>
      </c>
      <c r="P19" s="154">
        <v>0</v>
      </c>
      <c r="Q19" s="152">
        <v>6125</v>
      </c>
      <c r="R19" s="154">
        <v>6125</v>
      </c>
      <c r="S19" s="154">
        <v>0</v>
      </c>
      <c r="T19" s="154">
        <v>23</v>
      </c>
      <c r="U19" s="154">
        <v>23</v>
      </c>
      <c r="V19" s="154">
        <v>616</v>
      </c>
      <c r="W19" s="154">
        <v>616</v>
      </c>
      <c r="X19" s="154">
        <v>9</v>
      </c>
      <c r="Y19" s="154">
        <v>198</v>
      </c>
      <c r="Z19" s="154">
        <v>198</v>
      </c>
      <c r="AA19" s="154">
        <v>110</v>
      </c>
      <c r="AB19" s="154">
        <v>0</v>
      </c>
      <c r="AC19" s="154">
        <v>0</v>
      </c>
      <c r="AD19" s="154">
        <v>0</v>
      </c>
    </row>
    <row r="20" spans="1:262">
      <c r="A20" s="147">
        <v>2</v>
      </c>
      <c r="B20" s="149" t="s">
        <v>128</v>
      </c>
      <c r="C20" s="150" t="s">
        <v>197</v>
      </c>
      <c r="D20" s="150" t="s">
        <v>198</v>
      </c>
      <c r="E20" s="151" t="s">
        <v>130</v>
      </c>
      <c r="F20" s="152">
        <v>1</v>
      </c>
      <c r="G20" s="152">
        <v>3</v>
      </c>
      <c r="H20" s="152">
        <v>10</v>
      </c>
      <c r="I20" s="152">
        <v>7</v>
      </c>
      <c r="J20" s="153">
        <f t="shared" ref="J20:J29" si="0">+H20+I20</f>
        <v>17</v>
      </c>
      <c r="K20" s="154">
        <v>9</v>
      </c>
      <c r="L20" s="154">
        <v>1</v>
      </c>
      <c r="M20" s="154">
        <v>0</v>
      </c>
      <c r="N20" s="153">
        <f>H20-(K20+L20+M20)</f>
        <v>0</v>
      </c>
      <c r="O20" s="154">
        <v>7</v>
      </c>
      <c r="P20" s="154">
        <v>0</v>
      </c>
      <c r="Q20" s="152">
        <v>1132</v>
      </c>
      <c r="R20" s="154">
        <v>1132</v>
      </c>
      <c r="S20" s="154">
        <v>0</v>
      </c>
      <c r="T20" s="154">
        <v>21</v>
      </c>
      <c r="U20" s="154">
        <v>20</v>
      </c>
      <c r="V20" s="154">
        <v>302</v>
      </c>
      <c r="W20" s="154">
        <v>302</v>
      </c>
      <c r="X20" s="154">
        <v>18</v>
      </c>
      <c r="Y20" s="154">
        <v>17</v>
      </c>
      <c r="Z20" s="154">
        <v>84</v>
      </c>
      <c r="AA20" s="154">
        <v>201</v>
      </c>
      <c r="AB20" s="154">
        <v>0</v>
      </c>
      <c r="AC20" s="154">
        <v>0</v>
      </c>
      <c r="AD20" s="154">
        <v>0</v>
      </c>
    </row>
    <row r="21" spans="1:262">
      <c r="A21" s="147">
        <v>3</v>
      </c>
      <c r="B21" s="149" t="s">
        <v>128</v>
      </c>
      <c r="C21" s="150" t="s">
        <v>199</v>
      </c>
      <c r="D21" s="150" t="s">
        <v>200</v>
      </c>
      <c r="E21" s="151" t="s">
        <v>130</v>
      </c>
      <c r="F21" s="152">
        <v>2</v>
      </c>
      <c r="G21" s="152">
        <v>3</v>
      </c>
      <c r="H21" s="152">
        <v>10</v>
      </c>
      <c r="I21" s="152">
        <v>9</v>
      </c>
      <c r="J21" s="153">
        <f t="shared" si="0"/>
        <v>19</v>
      </c>
      <c r="K21" s="154">
        <v>4</v>
      </c>
      <c r="L21" s="154">
        <v>6</v>
      </c>
      <c r="M21" s="154">
        <v>0</v>
      </c>
      <c r="N21" s="153">
        <f t="shared" ref="N21:N29" si="1">H21-(K21+L21+M21)</f>
        <v>0</v>
      </c>
      <c r="O21" s="154">
        <v>9</v>
      </c>
      <c r="P21" s="154">
        <v>0</v>
      </c>
      <c r="Q21" s="152">
        <v>1567</v>
      </c>
      <c r="R21" s="154">
        <v>1567</v>
      </c>
      <c r="S21" s="154">
        <v>0</v>
      </c>
      <c r="T21" s="154">
        <v>21</v>
      </c>
      <c r="U21" s="154">
        <v>21</v>
      </c>
      <c r="V21" s="154">
        <v>329</v>
      </c>
      <c r="W21" s="154">
        <v>329</v>
      </c>
      <c r="X21" s="154">
        <v>10</v>
      </c>
      <c r="Y21" s="154">
        <v>15</v>
      </c>
      <c r="Z21" s="154">
        <v>78</v>
      </c>
      <c r="AA21" s="154">
        <v>251</v>
      </c>
      <c r="AB21" s="154">
        <v>7</v>
      </c>
      <c r="AC21" s="154">
        <v>0</v>
      </c>
      <c r="AD21" s="154">
        <v>0</v>
      </c>
    </row>
    <row r="22" spans="1:262">
      <c r="A22" s="147">
        <v>4</v>
      </c>
      <c r="B22" s="149" t="s">
        <v>128</v>
      </c>
      <c r="C22" s="150" t="s">
        <v>201</v>
      </c>
      <c r="D22" s="150" t="s">
        <v>202</v>
      </c>
      <c r="E22" s="151" t="s">
        <v>130</v>
      </c>
      <c r="F22" s="152">
        <v>1</v>
      </c>
      <c r="G22" s="152">
        <v>3</v>
      </c>
      <c r="H22" s="152">
        <v>10</v>
      </c>
      <c r="I22" s="152">
        <v>15</v>
      </c>
      <c r="J22" s="153">
        <f t="shared" si="0"/>
        <v>25</v>
      </c>
      <c r="K22" s="154">
        <v>3</v>
      </c>
      <c r="L22" s="154">
        <v>7</v>
      </c>
      <c r="M22" s="154">
        <v>0</v>
      </c>
      <c r="N22" s="153">
        <f t="shared" si="1"/>
        <v>0</v>
      </c>
      <c r="O22" s="154">
        <v>15</v>
      </c>
      <c r="P22" s="154">
        <v>0</v>
      </c>
      <c r="Q22" s="152">
        <v>2409</v>
      </c>
      <c r="R22" s="154">
        <v>2409</v>
      </c>
      <c r="S22" s="154">
        <v>0</v>
      </c>
      <c r="T22" s="154">
        <v>23</v>
      </c>
      <c r="U22" s="154">
        <v>20</v>
      </c>
      <c r="V22" s="154">
        <v>660</v>
      </c>
      <c r="W22" s="154">
        <v>660</v>
      </c>
      <c r="X22" s="154">
        <v>0</v>
      </c>
      <c r="Y22" s="154">
        <v>19</v>
      </c>
      <c r="Z22" s="154">
        <v>79</v>
      </c>
      <c r="AA22" s="154">
        <v>63</v>
      </c>
      <c r="AB22" s="154">
        <v>2</v>
      </c>
      <c r="AC22" s="154">
        <v>0</v>
      </c>
      <c r="AD22" s="154">
        <v>0</v>
      </c>
    </row>
    <row r="23" spans="1:262">
      <c r="A23" s="147">
        <v>5</v>
      </c>
      <c r="B23" s="149" t="s">
        <v>128</v>
      </c>
      <c r="C23" s="150" t="s">
        <v>203</v>
      </c>
      <c r="D23" s="150" t="s">
        <v>204</v>
      </c>
      <c r="E23" s="151" t="s">
        <v>130</v>
      </c>
      <c r="F23" s="152">
        <v>2</v>
      </c>
      <c r="G23" s="152">
        <v>3</v>
      </c>
      <c r="H23" s="152">
        <v>10</v>
      </c>
      <c r="I23" s="152">
        <v>25</v>
      </c>
      <c r="J23" s="153">
        <f t="shared" si="0"/>
        <v>35</v>
      </c>
      <c r="K23" s="154">
        <v>1</v>
      </c>
      <c r="L23" s="154">
        <v>9</v>
      </c>
      <c r="M23" s="154">
        <v>0</v>
      </c>
      <c r="N23" s="153">
        <f t="shared" si="1"/>
        <v>0</v>
      </c>
      <c r="O23" s="154">
        <v>25</v>
      </c>
      <c r="P23" s="154">
        <v>0</v>
      </c>
      <c r="Q23" s="152">
        <v>2153</v>
      </c>
      <c r="R23" s="154">
        <v>2153</v>
      </c>
      <c r="S23" s="154">
        <v>0</v>
      </c>
      <c r="T23" s="154">
        <v>23</v>
      </c>
      <c r="U23" s="154">
        <v>20</v>
      </c>
      <c r="V23" s="154">
        <v>32</v>
      </c>
      <c r="W23" s="154">
        <v>32</v>
      </c>
      <c r="X23" s="154">
        <v>7</v>
      </c>
      <c r="Y23" s="154">
        <v>0</v>
      </c>
      <c r="Z23" s="154">
        <v>46</v>
      </c>
      <c r="AA23" s="154">
        <v>18</v>
      </c>
      <c r="AB23" s="154">
        <v>0</v>
      </c>
      <c r="AC23" s="154">
        <v>0</v>
      </c>
      <c r="AD23" s="154">
        <v>0</v>
      </c>
    </row>
    <row r="24" spans="1:262">
      <c r="A24" s="147">
        <v>6</v>
      </c>
      <c r="B24" s="149" t="s">
        <v>128</v>
      </c>
      <c r="C24" s="150" t="s">
        <v>205</v>
      </c>
      <c r="D24" s="150" t="s">
        <v>206</v>
      </c>
      <c r="E24" s="151" t="s">
        <v>130</v>
      </c>
      <c r="F24" s="152">
        <v>1</v>
      </c>
      <c r="G24" s="152">
        <v>3</v>
      </c>
      <c r="H24" s="152">
        <v>10</v>
      </c>
      <c r="I24" s="152">
        <v>8</v>
      </c>
      <c r="J24" s="153">
        <f t="shared" si="0"/>
        <v>18</v>
      </c>
      <c r="K24" s="154">
        <v>3</v>
      </c>
      <c r="L24" s="154">
        <v>7</v>
      </c>
      <c r="M24" s="154">
        <v>0</v>
      </c>
      <c r="N24" s="153">
        <f t="shared" si="1"/>
        <v>0</v>
      </c>
      <c r="O24" s="154">
        <v>8</v>
      </c>
      <c r="P24" s="154">
        <v>0</v>
      </c>
      <c r="Q24" s="152">
        <v>1933</v>
      </c>
      <c r="R24" s="154">
        <v>1933</v>
      </c>
      <c r="S24" s="154">
        <v>0</v>
      </c>
      <c r="T24" s="154">
        <v>23</v>
      </c>
      <c r="U24" s="154">
        <v>18</v>
      </c>
      <c r="V24" s="154">
        <v>123</v>
      </c>
      <c r="W24" s="154">
        <v>123</v>
      </c>
      <c r="X24" s="154">
        <v>5</v>
      </c>
      <c r="Y24" s="154">
        <v>0</v>
      </c>
      <c r="Z24" s="154">
        <v>0</v>
      </c>
      <c r="AA24" s="154">
        <v>0</v>
      </c>
      <c r="AB24" s="154">
        <v>0</v>
      </c>
      <c r="AC24" s="154">
        <v>0</v>
      </c>
      <c r="AD24" s="154">
        <v>0</v>
      </c>
    </row>
    <row r="25" spans="1:262">
      <c r="A25" s="147">
        <v>7</v>
      </c>
      <c r="B25" s="149" t="s">
        <v>128</v>
      </c>
      <c r="C25" s="150" t="s">
        <v>207</v>
      </c>
      <c r="D25" s="150" t="s">
        <v>208</v>
      </c>
      <c r="E25" s="151" t="s">
        <v>130</v>
      </c>
      <c r="F25" s="152">
        <v>1</v>
      </c>
      <c r="G25" s="152">
        <v>3</v>
      </c>
      <c r="H25" s="152">
        <v>10</v>
      </c>
      <c r="I25" s="152">
        <v>23</v>
      </c>
      <c r="J25" s="153">
        <f t="shared" si="0"/>
        <v>33</v>
      </c>
      <c r="K25" s="154">
        <v>4</v>
      </c>
      <c r="L25" s="154">
        <v>6</v>
      </c>
      <c r="M25" s="154">
        <v>0</v>
      </c>
      <c r="N25" s="153">
        <f t="shared" si="1"/>
        <v>0</v>
      </c>
      <c r="O25" s="154">
        <v>23</v>
      </c>
      <c r="P25" s="154">
        <v>0</v>
      </c>
      <c r="Q25" s="152">
        <v>1417</v>
      </c>
      <c r="R25" s="154">
        <v>1417</v>
      </c>
      <c r="S25" s="154">
        <v>0</v>
      </c>
      <c r="T25" s="154">
        <v>23</v>
      </c>
      <c r="U25" s="154">
        <v>15</v>
      </c>
      <c r="V25" s="154">
        <v>165</v>
      </c>
      <c r="W25" s="154">
        <v>165</v>
      </c>
      <c r="X25" s="154">
        <v>14</v>
      </c>
      <c r="Y25" s="154">
        <v>220</v>
      </c>
      <c r="Z25" s="154">
        <v>203</v>
      </c>
      <c r="AA25" s="154">
        <v>160</v>
      </c>
      <c r="AB25" s="154">
        <v>7</v>
      </c>
      <c r="AC25" s="154">
        <v>0</v>
      </c>
      <c r="AD25" s="154">
        <v>0</v>
      </c>
    </row>
    <row r="26" spans="1:262">
      <c r="A26" s="147">
        <v>8</v>
      </c>
      <c r="B26" s="149" t="s">
        <v>128</v>
      </c>
      <c r="C26" s="150" t="s">
        <v>209</v>
      </c>
      <c r="D26" s="150" t="s">
        <v>210</v>
      </c>
      <c r="E26" s="151" t="s">
        <v>130</v>
      </c>
      <c r="F26" s="152">
        <v>4</v>
      </c>
      <c r="G26" s="152">
        <v>3</v>
      </c>
      <c r="H26" s="152">
        <v>10</v>
      </c>
      <c r="I26" s="152">
        <v>5</v>
      </c>
      <c r="J26" s="153">
        <f t="shared" si="0"/>
        <v>15</v>
      </c>
      <c r="K26" s="154">
        <v>0</v>
      </c>
      <c r="L26" s="154">
        <v>0</v>
      </c>
      <c r="M26" s="154">
        <v>0</v>
      </c>
      <c r="N26" s="153">
        <f t="shared" si="1"/>
        <v>10</v>
      </c>
      <c r="O26" s="154">
        <v>0</v>
      </c>
      <c r="P26" s="154">
        <v>0</v>
      </c>
      <c r="Q26" s="152">
        <v>837</v>
      </c>
      <c r="R26" s="154">
        <v>0</v>
      </c>
      <c r="S26" s="154">
        <v>0</v>
      </c>
      <c r="T26" s="154">
        <v>23</v>
      </c>
      <c r="U26" s="154">
        <v>0</v>
      </c>
      <c r="V26" s="154">
        <v>0</v>
      </c>
      <c r="W26" s="154">
        <v>0</v>
      </c>
      <c r="X26" s="154">
        <v>0</v>
      </c>
      <c r="Y26" s="154">
        <v>0</v>
      </c>
      <c r="Z26" s="154">
        <v>0</v>
      </c>
      <c r="AA26" s="154">
        <v>0</v>
      </c>
      <c r="AB26" s="154">
        <v>0</v>
      </c>
      <c r="AC26" s="154">
        <v>0</v>
      </c>
      <c r="AD26" s="154">
        <v>0</v>
      </c>
    </row>
    <row r="27" spans="1:262">
      <c r="A27" s="147">
        <v>9</v>
      </c>
      <c r="B27" s="149" t="s">
        <v>128</v>
      </c>
      <c r="C27" s="150" t="s">
        <v>211</v>
      </c>
      <c r="D27" s="150" t="s">
        <v>212</v>
      </c>
      <c r="E27" s="151" t="s">
        <v>130</v>
      </c>
      <c r="F27" s="152">
        <v>2</v>
      </c>
      <c r="G27" s="152">
        <v>3</v>
      </c>
      <c r="H27" s="152">
        <v>10</v>
      </c>
      <c r="I27" s="152">
        <v>40</v>
      </c>
      <c r="J27" s="153">
        <f t="shared" si="0"/>
        <v>50</v>
      </c>
      <c r="K27" s="154">
        <v>0</v>
      </c>
      <c r="L27" s="154">
        <v>10</v>
      </c>
      <c r="M27" s="154">
        <v>0</v>
      </c>
      <c r="N27" s="153">
        <f t="shared" si="1"/>
        <v>0</v>
      </c>
      <c r="O27" s="154">
        <v>40</v>
      </c>
      <c r="P27" s="154">
        <v>0</v>
      </c>
      <c r="Q27" s="152">
        <v>1446</v>
      </c>
      <c r="R27" s="154">
        <v>1446</v>
      </c>
      <c r="S27" s="154">
        <v>0</v>
      </c>
      <c r="T27" s="154">
        <v>23</v>
      </c>
      <c r="U27" s="154">
        <v>19</v>
      </c>
      <c r="V27" s="154">
        <v>45</v>
      </c>
      <c r="W27" s="154">
        <v>45</v>
      </c>
      <c r="X27" s="154">
        <v>3</v>
      </c>
      <c r="Y27" s="154">
        <v>0</v>
      </c>
      <c r="Z27" s="154">
        <v>49</v>
      </c>
      <c r="AA27" s="154">
        <v>150</v>
      </c>
      <c r="AB27" s="154">
        <v>0</v>
      </c>
      <c r="AC27" s="154">
        <v>0</v>
      </c>
      <c r="AD27" s="154">
        <v>0</v>
      </c>
    </row>
    <row r="28" spans="1:262">
      <c r="A28" s="147">
        <v>10</v>
      </c>
      <c r="B28" s="149" t="s">
        <v>128</v>
      </c>
      <c r="C28" s="150" t="s">
        <v>213</v>
      </c>
      <c r="D28" s="150" t="s">
        <v>214</v>
      </c>
      <c r="E28" s="151" t="s">
        <v>130</v>
      </c>
      <c r="F28" s="152">
        <v>2</v>
      </c>
      <c r="G28" s="152">
        <v>3</v>
      </c>
      <c r="H28" s="152">
        <v>10</v>
      </c>
      <c r="I28" s="152">
        <v>4</v>
      </c>
      <c r="J28" s="153">
        <f t="shared" si="0"/>
        <v>14</v>
      </c>
      <c r="K28" s="154">
        <v>4</v>
      </c>
      <c r="L28" s="154">
        <v>6</v>
      </c>
      <c r="M28" s="154">
        <v>0</v>
      </c>
      <c r="N28" s="153">
        <f t="shared" si="1"/>
        <v>0</v>
      </c>
      <c r="O28" s="154">
        <v>4</v>
      </c>
      <c r="P28" s="154">
        <v>0</v>
      </c>
      <c r="Q28" s="152">
        <v>2115</v>
      </c>
      <c r="R28" s="154">
        <v>2115</v>
      </c>
      <c r="S28" s="154">
        <v>0</v>
      </c>
      <c r="T28" s="154">
        <v>21</v>
      </c>
      <c r="U28" s="154">
        <v>21</v>
      </c>
      <c r="V28" s="154">
        <v>267</v>
      </c>
      <c r="W28" s="154">
        <v>267</v>
      </c>
      <c r="X28" s="154">
        <v>21</v>
      </c>
      <c r="Y28" s="154">
        <v>65</v>
      </c>
      <c r="Z28" s="154">
        <v>127</v>
      </c>
      <c r="AA28" s="154">
        <v>140</v>
      </c>
      <c r="AB28" s="154">
        <v>0</v>
      </c>
      <c r="AC28" s="154">
        <v>0</v>
      </c>
      <c r="AD28" s="154">
        <v>0</v>
      </c>
    </row>
    <row r="29" spans="1:262" ht="15.75" thickBot="1">
      <c r="A29" s="147">
        <v>11</v>
      </c>
      <c r="B29" s="149" t="s">
        <v>129</v>
      </c>
      <c r="C29" s="150" t="s">
        <v>215</v>
      </c>
      <c r="D29" s="150" t="s">
        <v>216</v>
      </c>
      <c r="E29" s="151" t="s">
        <v>130</v>
      </c>
      <c r="F29" s="152">
        <v>1</v>
      </c>
      <c r="G29" s="152">
        <v>4</v>
      </c>
      <c r="H29" s="152">
        <v>9</v>
      </c>
      <c r="I29" s="152">
        <v>5</v>
      </c>
      <c r="J29" s="153">
        <f t="shared" si="0"/>
        <v>14</v>
      </c>
      <c r="K29" s="154">
        <v>0</v>
      </c>
      <c r="L29" s="154">
        <v>9</v>
      </c>
      <c r="M29" s="154">
        <v>0</v>
      </c>
      <c r="N29" s="153">
        <f t="shared" si="1"/>
        <v>0</v>
      </c>
      <c r="O29" s="154">
        <v>5</v>
      </c>
      <c r="P29" s="154">
        <v>0</v>
      </c>
      <c r="Q29" s="152">
        <v>1162</v>
      </c>
      <c r="R29" s="154">
        <v>1162</v>
      </c>
      <c r="S29" s="154">
        <v>0</v>
      </c>
      <c r="T29" s="200">
        <v>23</v>
      </c>
      <c r="U29" s="200">
        <v>17</v>
      </c>
      <c r="V29" s="200">
        <v>35</v>
      </c>
      <c r="W29" s="200">
        <v>35</v>
      </c>
      <c r="X29" s="200">
        <v>1</v>
      </c>
      <c r="Y29" s="200">
        <v>15</v>
      </c>
      <c r="Z29" s="200">
        <v>28</v>
      </c>
      <c r="AA29" s="200">
        <v>33</v>
      </c>
      <c r="AB29" s="200">
        <v>0</v>
      </c>
      <c r="AC29" s="154">
        <v>0</v>
      </c>
      <c r="AD29" s="154">
        <v>0</v>
      </c>
    </row>
    <row r="30" spans="1:262" ht="24" customHeight="1" thickBot="1">
      <c r="A30" s="34"/>
      <c r="B30" s="222">
        <f>+A29</f>
        <v>11</v>
      </c>
      <c r="C30" s="223"/>
      <c r="D30" s="141"/>
      <c r="E30" s="142"/>
      <c r="F30" s="141"/>
      <c r="G30" s="143">
        <f>SUM(G1:G29)</f>
        <v>34</v>
      </c>
      <c r="H30" s="144">
        <f>SUM(H19:H29)</f>
        <v>107</v>
      </c>
      <c r="I30" s="145">
        <f>SUM(I19:I29)</f>
        <v>149</v>
      </c>
      <c r="J30" s="146">
        <f>(H30+I30)</f>
        <v>256</v>
      </c>
      <c r="K30" s="145">
        <f>SUM(K19:K29)</f>
        <v>28</v>
      </c>
      <c r="L30" s="145">
        <f>SUM(L19:L29)</f>
        <v>67</v>
      </c>
      <c r="M30" s="145">
        <f>SUM(M19:M29)</f>
        <v>2</v>
      </c>
      <c r="N30" s="145">
        <f>H30-(K30+L30+M30)</f>
        <v>10</v>
      </c>
      <c r="O30" s="145">
        <f>SUM(O19:O29)</f>
        <v>144</v>
      </c>
      <c r="P30" s="145">
        <f>SUM(P19:P29)</f>
        <v>0</v>
      </c>
      <c r="Q30" s="145">
        <f>SUM(Q19:Q29)</f>
        <v>22296</v>
      </c>
      <c r="R30" s="145">
        <f>SUM(R19:R29)</f>
        <v>21459</v>
      </c>
      <c r="S30" s="145">
        <f>SUM(S19:S29)</f>
        <v>0</v>
      </c>
      <c r="T30" s="145">
        <f>AVERAGE(T19:T29)</f>
        <v>22.454545454545453</v>
      </c>
      <c r="U30" s="145">
        <f>AVERAGE(U19:U29)</f>
        <v>17.636363636363637</v>
      </c>
      <c r="V30" s="145">
        <f t="shared" ref="V30:AD30" si="2">SUM(V19:V29)</f>
        <v>2574</v>
      </c>
      <c r="W30" s="145">
        <f t="shared" si="2"/>
        <v>2574</v>
      </c>
      <c r="X30" s="145">
        <f t="shared" si="2"/>
        <v>88</v>
      </c>
      <c r="Y30" s="145">
        <f t="shared" si="2"/>
        <v>549</v>
      </c>
      <c r="Z30" s="145">
        <f t="shared" si="2"/>
        <v>892</v>
      </c>
      <c r="AA30" s="145">
        <f t="shared" si="2"/>
        <v>1126</v>
      </c>
      <c r="AB30" s="145">
        <f t="shared" si="2"/>
        <v>16</v>
      </c>
      <c r="AC30" s="145">
        <f t="shared" si="2"/>
        <v>0</v>
      </c>
      <c r="AD30" s="145">
        <f t="shared" si="2"/>
        <v>0</v>
      </c>
    </row>
    <row r="31" spans="1:262" s="42" customFormat="1" ht="14.25" customHeight="1" thickBot="1">
      <c r="A31" s="35"/>
      <c r="B31" s="36"/>
      <c r="C31" s="36"/>
      <c r="D31" s="37"/>
      <c r="E31" s="38"/>
      <c r="F31" s="37"/>
      <c r="G31" s="39"/>
      <c r="H31" s="40"/>
      <c r="I31" s="40"/>
      <c r="J31" s="40"/>
      <c r="K31" s="40"/>
      <c r="L31" s="40"/>
      <c r="M31" s="40"/>
      <c r="N31" s="40"/>
      <c r="O31" s="40"/>
      <c r="P31" s="40"/>
      <c r="Q31" s="40"/>
      <c r="R31" s="40"/>
      <c r="S31" s="40"/>
      <c r="T31" s="40"/>
      <c r="U31" s="40"/>
      <c r="V31" s="40"/>
      <c r="W31" s="40"/>
      <c r="X31" s="40"/>
      <c r="Y31" s="40"/>
      <c r="Z31" s="40"/>
      <c r="AA31" s="40"/>
      <c r="AB31" s="40"/>
      <c r="AC31" s="40"/>
      <c r="AD31" s="40"/>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c r="EO31" s="41"/>
      <c r="EP31" s="41"/>
      <c r="EQ31" s="41"/>
      <c r="ER31" s="41"/>
      <c r="ES31" s="41"/>
      <c r="ET31" s="41"/>
      <c r="EU31" s="41"/>
      <c r="EV31" s="41"/>
      <c r="EW31" s="41"/>
      <c r="EX31" s="41"/>
      <c r="EY31" s="41"/>
      <c r="EZ31" s="41"/>
      <c r="FA31" s="41"/>
      <c r="FB31" s="41"/>
      <c r="FC31" s="41"/>
      <c r="FD31" s="41"/>
      <c r="FE31" s="41"/>
      <c r="FF31" s="41"/>
      <c r="FG31" s="41"/>
      <c r="FH31" s="41"/>
      <c r="FI31" s="41"/>
      <c r="FJ31" s="41"/>
      <c r="FK31" s="41"/>
      <c r="FL31" s="41"/>
      <c r="FM31" s="41"/>
      <c r="FN31" s="41"/>
      <c r="FO31" s="41"/>
      <c r="FP31" s="41"/>
      <c r="FQ31" s="41"/>
      <c r="FR31" s="41"/>
      <c r="FS31" s="41"/>
      <c r="FT31" s="41"/>
      <c r="FU31" s="41"/>
      <c r="FV31" s="41"/>
      <c r="FW31" s="41"/>
      <c r="FX31" s="41"/>
      <c r="FY31" s="41"/>
      <c r="FZ31" s="41"/>
      <c r="GA31" s="41"/>
      <c r="GB31" s="41"/>
      <c r="GC31" s="41"/>
      <c r="GD31" s="41"/>
      <c r="GE31" s="41"/>
      <c r="GF31" s="41"/>
      <c r="GG31" s="41"/>
      <c r="GH31" s="41"/>
      <c r="GI31" s="41"/>
      <c r="GJ31" s="41"/>
      <c r="GK31" s="41"/>
      <c r="GL31" s="41"/>
      <c r="GM31" s="41"/>
      <c r="GN31" s="41"/>
      <c r="GO31" s="41"/>
      <c r="GP31" s="41"/>
      <c r="GQ31" s="41"/>
      <c r="GR31" s="41"/>
      <c r="GS31" s="41"/>
      <c r="GT31" s="41"/>
      <c r="GU31" s="41"/>
      <c r="GV31" s="41"/>
      <c r="GW31" s="41"/>
      <c r="GX31" s="41"/>
      <c r="GY31" s="41"/>
      <c r="GZ31" s="41"/>
      <c r="HA31" s="41"/>
      <c r="HB31" s="41"/>
      <c r="HC31" s="41"/>
      <c r="HD31" s="41"/>
      <c r="HE31" s="41"/>
      <c r="HF31" s="41"/>
      <c r="HG31" s="41"/>
      <c r="HH31" s="41"/>
      <c r="HI31" s="41"/>
      <c r="HJ31" s="41"/>
      <c r="HK31" s="41"/>
      <c r="HL31" s="41"/>
      <c r="HM31" s="41"/>
      <c r="HN31" s="41"/>
      <c r="HO31" s="41"/>
      <c r="HP31" s="41"/>
      <c r="HQ31" s="41"/>
      <c r="HR31" s="41"/>
      <c r="HS31" s="41"/>
      <c r="HT31" s="41"/>
      <c r="HU31" s="41"/>
      <c r="HV31" s="41"/>
      <c r="HW31" s="41"/>
      <c r="HX31" s="41"/>
      <c r="HY31" s="41"/>
      <c r="HZ31" s="41"/>
      <c r="IA31" s="41"/>
      <c r="IB31" s="41"/>
      <c r="IC31" s="41"/>
      <c r="ID31" s="41"/>
      <c r="IE31" s="41"/>
      <c r="IF31" s="41"/>
      <c r="IG31" s="41"/>
      <c r="IH31" s="41"/>
      <c r="II31" s="41"/>
      <c r="IJ31" s="41"/>
      <c r="IK31" s="41"/>
      <c r="IL31" s="41"/>
      <c r="IM31" s="41"/>
      <c r="IN31" s="41"/>
      <c r="IO31" s="41"/>
      <c r="IP31" s="41"/>
      <c r="IQ31" s="41"/>
      <c r="IR31" s="41"/>
      <c r="IS31" s="41"/>
      <c r="IT31" s="41"/>
      <c r="IU31" s="41"/>
      <c r="IV31" s="41"/>
      <c r="IW31" s="41"/>
      <c r="IX31" s="41"/>
      <c r="IY31" s="41"/>
      <c r="IZ31" s="41"/>
      <c r="JA31" s="41"/>
      <c r="JB31" s="41"/>
    </row>
    <row r="32" spans="1:262" s="45" customFormat="1" ht="57" customHeight="1">
      <c r="A32" s="27"/>
      <c r="B32" s="211"/>
      <c r="C32" s="211"/>
      <c r="D32" s="43"/>
      <c r="E32" s="44"/>
      <c r="G32" s="46"/>
      <c r="H32" s="218" t="s">
        <v>188</v>
      </c>
      <c r="I32" s="218"/>
      <c r="J32" s="218"/>
      <c r="K32" s="209" t="s">
        <v>152</v>
      </c>
      <c r="L32" s="209"/>
      <c r="M32" s="209"/>
      <c r="N32" s="209"/>
      <c r="O32" s="209"/>
      <c r="P32" s="209"/>
      <c r="Q32" s="209" t="s">
        <v>184</v>
      </c>
      <c r="R32" s="47" t="s">
        <v>153</v>
      </c>
      <c r="S32" s="209" t="s">
        <v>154</v>
      </c>
      <c r="T32" s="209"/>
      <c r="U32" s="209"/>
      <c r="V32" s="209" t="s">
        <v>155</v>
      </c>
      <c r="W32" s="209"/>
      <c r="X32" s="218" t="s">
        <v>156</v>
      </c>
      <c r="Y32" s="218"/>
      <c r="AB32" s="216" t="s">
        <v>157</v>
      </c>
      <c r="AC32" s="214" t="s">
        <v>158</v>
      </c>
      <c r="AD32" s="214" t="s">
        <v>159</v>
      </c>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48"/>
      <c r="HC32" s="48"/>
      <c r="HD32" s="48"/>
      <c r="HE32" s="48"/>
      <c r="HF32" s="48"/>
      <c r="HG32" s="48"/>
      <c r="HH32" s="48"/>
      <c r="HI32" s="48"/>
      <c r="HJ32" s="48"/>
      <c r="HK32" s="48"/>
      <c r="HL32" s="48"/>
      <c r="HM32" s="48"/>
      <c r="HN32" s="48"/>
      <c r="HO32" s="48"/>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c r="IR32" s="48"/>
      <c r="IS32" s="48"/>
      <c r="IT32" s="48"/>
      <c r="IU32" s="48"/>
      <c r="IV32" s="48"/>
      <c r="IW32" s="48"/>
      <c r="IX32" s="48"/>
      <c r="IY32" s="48"/>
      <c r="IZ32" s="48"/>
      <c r="JA32" s="48"/>
      <c r="JB32" s="48"/>
    </row>
    <row r="33" spans="1:262" s="45" customFormat="1" ht="49.5" customHeight="1" thickBot="1">
      <c r="A33" s="49"/>
      <c r="B33" s="212"/>
      <c r="C33" s="212"/>
      <c r="E33" s="44"/>
      <c r="G33" s="46"/>
      <c r="H33" s="219"/>
      <c r="I33" s="219"/>
      <c r="J33" s="219"/>
      <c r="K33" s="210"/>
      <c r="L33" s="210"/>
      <c r="M33" s="210"/>
      <c r="N33" s="210"/>
      <c r="O33" s="210"/>
      <c r="P33" s="210"/>
      <c r="Q33" s="210"/>
      <c r="R33" s="47"/>
      <c r="S33" s="210"/>
      <c r="T33" s="210"/>
      <c r="U33" s="210"/>
      <c r="V33" s="210"/>
      <c r="W33" s="210"/>
      <c r="X33" s="219"/>
      <c r="Y33" s="219"/>
      <c r="AB33" s="217"/>
      <c r="AC33" s="215"/>
      <c r="AD33" s="215"/>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48"/>
      <c r="HC33" s="48"/>
      <c r="HD33" s="48"/>
      <c r="HE33" s="48"/>
      <c r="HF33" s="48"/>
      <c r="HG33" s="48"/>
      <c r="HH33" s="48"/>
      <c r="HI33" s="48"/>
      <c r="HJ33" s="48"/>
      <c r="HK33" s="48"/>
      <c r="HL33" s="48"/>
      <c r="HM33" s="48"/>
      <c r="HN33" s="48"/>
      <c r="HO33" s="48"/>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c r="IY33" s="48"/>
      <c r="IZ33" s="48"/>
      <c r="JA33" s="48"/>
      <c r="JB33" s="48"/>
    </row>
    <row r="34" spans="1:262" ht="21.75" customHeight="1">
      <c r="A34" s="205" t="s">
        <v>33</v>
      </c>
      <c r="B34" s="206"/>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row>
    <row r="35" spans="1:262" ht="84" customHeight="1" thickBot="1">
      <c r="A35" s="203"/>
      <c r="B35" s="204"/>
      <c r="C35" s="204"/>
      <c r="D35" s="204"/>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row>
    <row r="36" spans="1:262" ht="15" customHeight="1">
      <c r="A36" s="50"/>
      <c r="B36" s="51"/>
      <c r="C36" s="51"/>
      <c r="D36" s="51"/>
      <c r="E36" s="52"/>
      <c r="F36" s="51"/>
      <c r="G36" s="53"/>
      <c r="H36" s="51"/>
      <c r="I36" s="51"/>
      <c r="J36" s="51"/>
      <c r="K36" s="51"/>
      <c r="L36" s="51"/>
      <c r="M36" s="51"/>
      <c r="N36" s="51"/>
      <c r="O36" s="51"/>
      <c r="P36" s="51"/>
      <c r="Q36" s="51"/>
      <c r="R36" s="51"/>
      <c r="S36" s="51"/>
      <c r="T36" s="51"/>
      <c r="U36" s="51"/>
      <c r="V36" s="51"/>
      <c r="W36" s="51"/>
      <c r="X36" s="51"/>
      <c r="Y36" s="51"/>
      <c r="Z36" s="51"/>
      <c r="AA36" s="51"/>
      <c r="AB36" s="51"/>
      <c r="AC36" s="202"/>
      <c r="AD36" s="202"/>
    </row>
    <row r="38" spans="1:262" ht="15" customHeight="1">
      <c r="J38" s="224"/>
      <c r="K38" s="224"/>
      <c r="L38" s="224"/>
      <c r="M38" s="224"/>
      <c r="N38" s="224"/>
      <c r="O38" s="224"/>
      <c r="P38" s="224"/>
      <c r="Q38" s="56"/>
      <c r="R38" s="224"/>
      <c r="S38" s="224"/>
      <c r="T38" s="224"/>
      <c r="U38" s="224"/>
      <c r="V38" s="214"/>
      <c r="W38" s="214"/>
      <c r="X38" s="214"/>
      <c r="Y38" s="224"/>
      <c r="Z38" s="224"/>
    </row>
  </sheetData>
  <sheetProtection formatCells="0" formatColumns="0" formatRows="0" insertColumns="0" insertRows="0" insertHyperlinks="0" deleteColumns="0" deleteRows="0" sort="0" autoFilter="0" pivotTables="0"/>
  <mergeCells count="52">
    <mergeCell ref="A1:AD1"/>
    <mergeCell ref="H17:P17"/>
    <mergeCell ref="U6:AC6"/>
    <mergeCell ref="V15:X15"/>
    <mergeCell ref="V14:AD14"/>
    <mergeCell ref="G17:G18"/>
    <mergeCell ref="C17:C18"/>
    <mergeCell ref="B6:E6"/>
    <mergeCell ref="B13:AD13"/>
    <mergeCell ref="Q7:W7"/>
    <mergeCell ref="A5:AD5"/>
    <mergeCell ref="Q8:W8"/>
    <mergeCell ref="Q10:S10"/>
    <mergeCell ref="F17:F18"/>
    <mergeCell ref="A2:AD2"/>
    <mergeCell ref="A4:AD4"/>
    <mergeCell ref="A7:B7"/>
    <mergeCell ref="A8:B8"/>
    <mergeCell ref="H7:L7"/>
    <mergeCell ref="C7:F7"/>
    <mergeCell ref="C8:F8"/>
    <mergeCell ref="H8:L8"/>
    <mergeCell ref="B17:B18"/>
    <mergeCell ref="B12:AD12"/>
    <mergeCell ref="B14:E15"/>
    <mergeCell ref="F14:U15"/>
    <mergeCell ref="Y15:AB15"/>
    <mergeCell ref="AC15:AD15"/>
    <mergeCell ref="AC17:AD17"/>
    <mergeCell ref="V38:X38"/>
    <mergeCell ref="J38:P38"/>
    <mergeCell ref="R38:U38"/>
    <mergeCell ref="Y38:Z38"/>
    <mergeCell ref="H9:L9"/>
    <mergeCell ref="S32:U33"/>
    <mergeCell ref="H32:J33"/>
    <mergeCell ref="AC36:AD36"/>
    <mergeCell ref="A35:AD35"/>
    <mergeCell ref="A34:AD34"/>
    <mergeCell ref="D17:D18"/>
    <mergeCell ref="K32:P33"/>
    <mergeCell ref="Q32:Q33"/>
    <mergeCell ref="B32:C33"/>
    <mergeCell ref="Q17:S17"/>
    <mergeCell ref="T17:U17"/>
    <mergeCell ref="AD32:AD33"/>
    <mergeCell ref="AB32:AB33"/>
    <mergeCell ref="AC32:AC33"/>
    <mergeCell ref="V32:W33"/>
    <mergeCell ref="X32:Y33"/>
    <mergeCell ref="E17:E18"/>
    <mergeCell ref="B30:C30"/>
  </mergeCells>
  <printOptions horizontalCentered="1" verticalCentered="1"/>
  <pageMargins left="0.43307086614173229" right="3.937007874015748E-2" top="0.74803149606299213" bottom="0.74803149606299213" header="0.31496062992125984" footer="0.31496062992125984"/>
  <pageSetup scale="38" orientation="landscape" r:id="rId1"/>
  <headerFooter differentOddEven="1" differentFirst="1">
    <oddFooter>&amp;C&amp;"Helvetica,Regular"&amp;12&amp;K000000&amp;P</oddFooter>
  </headerFooter>
  <ignoredErrors>
    <ignoredError sqref="J30 N30" formula="1"/>
    <ignoredError sqref="X7" unlockedFormula="1"/>
    <ignoredError sqref="T1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Y27"/>
  <sheetViews>
    <sheetView showGridLines="0" view="pageBreakPreview" topLeftCell="A7" zoomScaleNormal="130" zoomScaleSheetLayoutView="100" zoomScalePageLayoutView="130" workbookViewId="0">
      <selection activeCell="AD15" sqref="AD15"/>
    </sheetView>
  </sheetViews>
  <sheetFormatPr baseColWidth="10" defaultColWidth="10.85546875" defaultRowHeight="15" customHeight="1"/>
  <cols>
    <col min="1" max="1" width="10.85546875" style="2"/>
    <col min="2" max="2" width="4.42578125" style="1" customWidth="1"/>
    <col min="3" max="3" width="10.140625" style="1" customWidth="1"/>
    <col min="4" max="4" width="26.28515625" style="1" customWidth="1"/>
    <col min="5" max="5" width="19.7109375" style="1" customWidth="1"/>
    <col min="6" max="6" width="11.28515625" style="1" customWidth="1"/>
    <col min="7" max="7" width="10.140625" style="1" customWidth="1"/>
    <col min="8" max="8" width="14" style="1" hidden="1" customWidth="1"/>
    <col min="9" max="9" width="17.7109375" style="1" hidden="1" customWidth="1"/>
    <col min="10" max="10" width="14" style="1" hidden="1" customWidth="1"/>
    <col min="11" max="11" width="16.85546875" style="1" hidden="1" customWidth="1"/>
    <col min="12" max="12" width="11.85546875" style="1" customWidth="1"/>
    <col min="13" max="13" width="6.140625" style="1" customWidth="1"/>
    <col min="14" max="14" width="4.7109375" style="84" customWidth="1"/>
    <col min="15" max="15" width="5.85546875" style="1" customWidth="1"/>
    <col min="16" max="16" width="4.42578125" style="84" customWidth="1"/>
    <col min="17" max="17" width="5.85546875" style="1" customWidth="1"/>
    <col min="18" max="18" width="5.140625" style="84" customWidth="1"/>
    <col min="19" max="19" width="4.42578125" style="1" customWidth="1"/>
    <col min="20" max="20" width="3.7109375" style="84" customWidth="1"/>
    <col min="21" max="21" width="12.140625" style="1" customWidth="1"/>
    <col min="22" max="22" width="5.28515625" style="1" customWidth="1"/>
    <col min="23" max="29" width="4" style="1" customWidth="1"/>
    <col min="30" max="30" width="14.85546875" style="1" customWidth="1"/>
    <col min="31" max="31" width="12.28515625" style="1" customWidth="1"/>
    <col min="32" max="32" width="19.42578125" style="1" customWidth="1"/>
    <col min="33" max="33" width="12.42578125" style="1" customWidth="1"/>
    <col min="34" max="34" width="6.42578125" style="1" customWidth="1"/>
    <col min="35" max="35" width="25.85546875" style="1" customWidth="1"/>
    <col min="36" max="36" width="22.42578125" style="1" customWidth="1"/>
    <col min="37" max="37" width="12.140625" style="1" customWidth="1"/>
    <col min="38" max="38" width="3.85546875" style="1" customWidth="1"/>
    <col min="39" max="269" width="10.85546875" style="1" customWidth="1"/>
    <col min="270" max="16384" width="10.85546875" style="2"/>
  </cols>
  <sheetData>
    <row r="1" spans="2:285" ht="30" customHeight="1">
      <c r="B1" s="284" t="s">
        <v>148</v>
      </c>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285"/>
      <c r="AH1" s="285"/>
      <c r="AI1" s="285"/>
      <c r="AJ1" s="285"/>
      <c r="AK1" s="285"/>
    </row>
    <row r="2" spans="2:285" ht="39.75" customHeight="1">
      <c r="B2" s="284" t="s">
        <v>149</v>
      </c>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row>
    <row r="3" spans="2:285" ht="39" customHeight="1">
      <c r="B3" s="284" t="s">
        <v>0</v>
      </c>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row>
    <row r="4" spans="2:285" ht="23.25" customHeight="1">
      <c r="B4" s="284" t="s">
        <v>192</v>
      </c>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row>
    <row r="5" spans="2:285" ht="24" customHeight="1">
      <c r="B5" s="3"/>
      <c r="C5" s="281" t="s">
        <v>1</v>
      </c>
      <c r="D5" s="282"/>
      <c r="E5" s="16"/>
      <c r="F5" s="263" t="str">
        <f>+IG_2023_P1!C7</f>
        <v>Nuevo León</v>
      </c>
      <c r="G5" s="264"/>
      <c r="H5" s="264"/>
      <c r="I5" s="264"/>
      <c r="J5" s="264"/>
      <c r="K5" s="264"/>
      <c r="L5" s="264"/>
      <c r="M5" s="264"/>
      <c r="N5" s="264"/>
      <c r="O5" s="264"/>
      <c r="P5" s="264"/>
      <c r="Q5" s="264"/>
      <c r="R5" s="264"/>
      <c r="S5" s="264"/>
      <c r="T5" s="264"/>
      <c r="U5" s="265"/>
      <c r="V5" s="62"/>
      <c r="W5" s="62"/>
      <c r="X5" s="62"/>
      <c r="Y5" s="62"/>
      <c r="Z5" s="62"/>
      <c r="AA5" s="62"/>
      <c r="AB5" s="62"/>
      <c r="AC5" s="62"/>
      <c r="AD5" s="62"/>
      <c r="AE5" s="62"/>
      <c r="AF5" s="62"/>
      <c r="AG5" s="62"/>
      <c r="AH5" s="10"/>
      <c r="AI5" s="10"/>
      <c r="AJ5" s="10"/>
      <c r="AK5" s="63"/>
    </row>
    <row r="6" spans="2:285" ht="24" customHeight="1">
      <c r="B6" s="3"/>
      <c r="C6" s="281" t="s">
        <v>2</v>
      </c>
      <c r="D6" s="283"/>
      <c r="E6" s="16"/>
      <c r="F6" s="266" t="str">
        <f>+IG_2023_P1!C8</f>
        <v>agosto</v>
      </c>
      <c r="G6" s="267"/>
      <c r="H6" s="267"/>
      <c r="I6" s="267"/>
      <c r="J6" s="267"/>
      <c r="K6" s="267"/>
      <c r="L6" s="267"/>
      <c r="M6" s="267"/>
      <c r="N6" s="267"/>
      <c r="O6" s="267"/>
      <c r="P6" s="267"/>
      <c r="Q6" s="267"/>
      <c r="R6" s="267"/>
      <c r="S6" s="267"/>
      <c r="T6" s="267"/>
      <c r="U6" s="267"/>
      <c r="V6" s="10"/>
      <c r="W6" s="10"/>
      <c r="X6" s="10"/>
      <c r="Y6" s="10"/>
      <c r="Z6" s="10"/>
      <c r="AA6" s="10"/>
      <c r="AB6" s="10"/>
      <c r="AC6" s="10"/>
      <c r="AD6" s="10"/>
      <c r="AE6" s="10"/>
      <c r="AF6" s="10"/>
      <c r="AG6" s="10"/>
      <c r="AH6" s="10"/>
      <c r="AI6" s="10"/>
      <c r="AJ6" s="10"/>
      <c r="AK6" s="63"/>
    </row>
    <row r="7" spans="2:285" ht="53.25" customHeight="1">
      <c r="B7" s="24"/>
      <c r="C7" s="227" t="s">
        <v>3</v>
      </c>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row>
    <row r="8" spans="2:285" ht="39.75" customHeight="1">
      <c r="B8" s="24"/>
      <c r="C8" s="227" t="s">
        <v>146</v>
      </c>
      <c r="D8" s="228"/>
      <c r="E8" s="228"/>
      <c r="F8" s="228"/>
      <c r="G8" s="228"/>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8"/>
    </row>
    <row r="9" spans="2:285" ht="31.5" customHeight="1">
      <c r="B9" s="27"/>
      <c r="C9" s="30"/>
      <c r="D9" s="30"/>
      <c r="E9" s="30"/>
      <c r="F9" s="30"/>
      <c r="G9" s="30"/>
      <c r="H9" s="30"/>
      <c r="I9" s="30"/>
      <c r="J9" s="30"/>
      <c r="K9" s="30"/>
      <c r="L9" s="271" t="s">
        <v>137</v>
      </c>
      <c r="M9" s="272"/>
      <c r="N9" s="272"/>
      <c r="O9" s="272"/>
      <c r="P9" s="272"/>
      <c r="Q9" s="272"/>
      <c r="R9" s="272"/>
      <c r="S9" s="272"/>
      <c r="T9" s="273"/>
      <c r="U9" s="274" t="s">
        <v>59</v>
      </c>
      <c r="V9" s="274"/>
      <c r="W9" s="274"/>
      <c r="X9" s="274"/>
      <c r="Y9" s="274"/>
      <c r="Z9" s="274"/>
      <c r="AA9" s="274"/>
      <c r="AB9" s="274"/>
      <c r="AC9" s="274"/>
      <c r="AD9" s="274"/>
      <c r="AE9" s="278" t="s">
        <v>83</v>
      </c>
      <c r="AF9" s="279"/>
      <c r="AG9" s="280" t="s">
        <v>84</v>
      </c>
      <c r="AH9" s="280"/>
      <c r="AI9" s="280"/>
      <c r="AJ9" s="280"/>
      <c r="AK9" s="280"/>
    </row>
    <row r="10" spans="2:285" s="65" customFormat="1" ht="56.25">
      <c r="B10" s="64"/>
      <c r="C10" s="135" t="s">
        <v>5</v>
      </c>
      <c r="D10" s="135" t="s">
        <v>6</v>
      </c>
      <c r="E10" s="135" t="s">
        <v>7</v>
      </c>
      <c r="F10" s="135" t="s">
        <v>53</v>
      </c>
      <c r="G10" s="135" t="s">
        <v>51</v>
      </c>
      <c r="H10" s="135" t="s">
        <v>133</v>
      </c>
      <c r="I10" s="135" t="s">
        <v>134</v>
      </c>
      <c r="J10" s="135" t="s">
        <v>135</v>
      </c>
      <c r="K10" s="135" t="s">
        <v>136</v>
      </c>
      <c r="L10" s="135" t="s">
        <v>69</v>
      </c>
      <c r="M10" s="135" t="s">
        <v>55</v>
      </c>
      <c r="N10" s="170" t="s">
        <v>54</v>
      </c>
      <c r="O10" s="135" t="s">
        <v>56</v>
      </c>
      <c r="P10" s="170" t="s">
        <v>54</v>
      </c>
      <c r="Q10" s="135" t="s">
        <v>57</v>
      </c>
      <c r="R10" s="170" t="s">
        <v>54</v>
      </c>
      <c r="S10" s="135" t="s">
        <v>58</v>
      </c>
      <c r="T10" s="170" t="s">
        <v>54</v>
      </c>
      <c r="U10" s="135" t="s">
        <v>70</v>
      </c>
      <c r="V10" s="135" t="s">
        <v>55</v>
      </c>
      <c r="W10" s="170" t="s">
        <v>54</v>
      </c>
      <c r="X10" s="135" t="s">
        <v>56</v>
      </c>
      <c r="Y10" s="170" t="s">
        <v>54</v>
      </c>
      <c r="Z10" s="135" t="s">
        <v>57</v>
      </c>
      <c r="AA10" s="170" t="s">
        <v>54</v>
      </c>
      <c r="AB10" s="135" t="s">
        <v>58</v>
      </c>
      <c r="AC10" s="170" t="s">
        <v>54</v>
      </c>
      <c r="AD10" s="135" t="s">
        <v>68</v>
      </c>
      <c r="AE10" s="171" t="s">
        <v>60</v>
      </c>
      <c r="AF10" s="171" t="s">
        <v>71</v>
      </c>
      <c r="AG10" s="135" t="s">
        <v>61</v>
      </c>
      <c r="AH10" s="135" t="s">
        <v>54</v>
      </c>
      <c r="AI10" s="135" t="s">
        <v>85</v>
      </c>
      <c r="AJ10" s="135" t="s">
        <v>62</v>
      </c>
      <c r="AK10" s="134" t="s">
        <v>104</v>
      </c>
    </row>
    <row r="11" spans="2:285" s="1" customFormat="1" ht="15.75" customHeight="1">
      <c r="B11" s="147">
        <v>1</v>
      </c>
      <c r="C11" s="160" t="str">
        <f>IG_2023_P1!B19</f>
        <v>UMM-0</v>
      </c>
      <c r="D11" s="161" t="str">
        <f>IG_2023_P1!C19</f>
        <v>3D3KS28T09G513374</v>
      </c>
      <c r="E11" s="161" t="str">
        <f>+IG_2023_P1!D19</f>
        <v>NLSSA014505</v>
      </c>
      <c r="F11" s="152">
        <v>23</v>
      </c>
      <c r="G11" s="162">
        <f>+IG_2023_P1!U19</f>
        <v>23</v>
      </c>
      <c r="H11" s="163" t="str">
        <f>CONCATENATE(E11&amp;"Médico")</f>
        <v>NLSSA014505Médico</v>
      </c>
      <c r="I11" s="164" t="str">
        <f>CONCATENATE(E11&amp;"Enfermera")</f>
        <v>NLSSA014505Enfermera</v>
      </c>
      <c r="J11" s="164" t="str">
        <f>CONCATENATE(E11&amp;"Promotor")</f>
        <v>NLSSA014505Promotor</v>
      </c>
      <c r="K11" s="164" t="str">
        <f>CONCATENATE(E11&amp;"Odontólogo")</f>
        <v>NLSSA014505Odontólogo</v>
      </c>
      <c r="L11" s="165">
        <v>0</v>
      </c>
      <c r="M11" s="162">
        <f>VLOOKUP(H11,IG_PLANT_CAP!$D:$AI,10,0)</f>
        <v>0</v>
      </c>
      <c r="N11" s="166">
        <f>VLOOKUP(H11,IG_PLANT_CAP!$D:$AI,9,0)</f>
        <v>0</v>
      </c>
      <c r="O11" s="162">
        <f>VLOOKUP(I11,IG_PLANT_CAP!$D:$AI,10,0)</f>
        <v>0</v>
      </c>
      <c r="P11" s="166">
        <f>VLOOKUP(I11,IG_PLANT_CAP!$D:$AI,9,0)</f>
        <v>0</v>
      </c>
      <c r="Q11" s="162">
        <f>VLOOKUP(J11,IG_PLANT_CAP!$D:$AI,10,0)</f>
        <v>0</v>
      </c>
      <c r="R11" s="166">
        <f>VLOOKUP(J11,IG_PLANT_CAP!$D:$AI,9,0)</f>
        <v>0</v>
      </c>
      <c r="S11" s="162"/>
      <c r="T11" s="166"/>
      <c r="U11" s="165">
        <v>0</v>
      </c>
      <c r="V11" s="165">
        <v>0</v>
      </c>
      <c r="W11" s="167"/>
      <c r="X11" s="165">
        <v>0</v>
      </c>
      <c r="Y11" s="167"/>
      <c r="Z11" s="165">
        <v>0</v>
      </c>
      <c r="AA11" s="167"/>
      <c r="AB11" s="162"/>
      <c r="AC11" s="162"/>
      <c r="AD11" s="199"/>
      <c r="AE11" s="162">
        <f>F11-(G11+L11+U11)</f>
        <v>0</v>
      </c>
      <c r="AF11" s="167"/>
      <c r="AG11" s="168"/>
      <c r="AH11" s="167"/>
      <c r="AI11" s="167"/>
      <c r="AJ11" s="167"/>
      <c r="AK11" s="155"/>
      <c r="JJ11" s="2"/>
      <c r="JK11" s="2"/>
      <c r="JL11" s="2"/>
      <c r="JM11" s="2"/>
      <c r="JN11" s="2"/>
      <c r="JO11" s="2"/>
      <c r="JP11" s="2"/>
      <c r="JQ11" s="2"/>
      <c r="JR11" s="2"/>
      <c r="JS11" s="2"/>
      <c r="JT11" s="2"/>
      <c r="JU11" s="2"/>
      <c r="JV11" s="2"/>
      <c r="JW11" s="2"/>
      <c r="JX11" s="2"/>
      <c r="JY11" s="2"/>
    </row>
    <row r="12" spans="2:285" s="1" customFormat="1" ht="15.75" customHeight="1">
      <c r="B12" s="147">
        <v>2</v>
      </c>
      <c r="C12" s="160" t="str">
        <f>IG_2023_P1!B20</f>
        <v>UMM-0</v>
      </c>
      <c r="D12" s="161" t="str">
        <f>IG_2023_P1!C20</f>
        <v>3D3KS28TX9G513446</v>
      </c>
      <c r="E12" s="161" t="str">
        <f>+IG_2023_P1!D20</f>
        <v>NLSSA014592</v>
      </c>
      <c r="F12" s="152">
        <v>23</v>
      </c>
      <c r="G12" s="162">
        <f>+IG_2023_P1!U20</f>
        <v>20</v>
      </c>
      <c r="H12" s="163" t="str">
        <f t="shared" ref="H12:H21" si="0">CONCATENATE(E12&amp;"Médico")</f>
        <v>NLSSA014592Médico</v>
      </c>
      <c r="I12" s="164" t="str">
        <f t="shared" ref="I12:I21" si="1">CONCATENATE(E12&amp;"Enfermera")</f>
        <v>NLSSA014592Enfermera</v>
      </c>
      <c r="J12" s="164" t="str">
        <f t="shared" ref="J12:J21" si="2">CONCATENATE(E12&amp;"Promotor")</f>
        <v>NLSSA014592Promotor</v>
      </c>
      <c r="K12" s="164" t="str">
        <f t="shared" ref="K12:K21" si="3">CONCATENATE(E12&amp;"Odontólogo")</f>
        <v>NLSSA014592Odontólogo</v>
      </c>
      <c r="L12" s="165">
        <v>0</v>
      </c>
      <c r="M12" s="162">
        <f>VLOOKUP(H12,IG_PLANT_CAP!$D:$AI,10,0)</f>
        <v>0</v>
      </c>
      <c r="N12" s="166">
        <f>VLOOKUP(H12,IG_PLANT_CAP!$D:$AI,9,0)</f>
        <v>0</v>
      </c>
      <c r="O12" s="162">
        <f>VLOOKUP(I12,IG_PLANT_CAP!$D:$AI,10,0)</f>
        <v>0</v>
      </c>
      <c r="P12" s="166">
        <f>VLOOKUP(I12,IG_PLANT_CAP!$D:$AI,9,0)</f>
        <v>0</v>
      </c>
      <c r="Q12" s="162">
        <f>VLOOKUP(J12,IG_PLANT_CAP!$D:$AI,10,0)</f>
        <v>1</v>
      </c>
      <c r="R12" s="166">
        <f>VLOOKUP(J12,IG_PLANT_CAP!$D:$AI,9,0)</f>
        <v>25</v>
      </c>
      <c r="S12" s="162"/>
      <c r="T12" s="169"/>
      <c r="U12" s="165">
        <v>3</v>
      </c>
      <c r="V12" s="165">
        <v>1</v>
      </c>
      <c r="W12" s="167" t="s">
        <v>323</v>
      </c>
      <c r="X12" s="165">
        <v>1</v>
      </c>
      <c r="Y12" s="167" t="s">
        <v>323</v>
      </c>
      <c r="Z12" s="165">
        <v>1</v>
      </c>
      <c r="AA12" s="167" t="s">
        <v>323</v>
      </c>
      <c r="AB12" s="162"/>
      <c r="AC12" s="162"/>
      <c r="AD12" s="167" t="s">
        <v>324</v>
      </c>
      <c r="AE12" s="162">
        <f t="shared" ref="AE12:AE21" si="4">F12-(G12+L12+U12)</f>
        <v>0</v>
      </c>
      <c r="AF12" s="167"/>
      <c r="AG12" s="168"/>
      <c r="AH12" s="167"/>
      <c r="AI12" s="167"/>
      <c r="AJ12" s="167"/>
      <c r="AK12" s="155"/>
      <c r="JJ12" s="2"/>
      <c r="JK12" s="2"/>
      <c r="JL12" s="2"/>
      <c r="JM12" s="2"/>
      <c r="JN12" s="2"/>
      <c r="JO12" s="2"/>
      <c r="JP12" s="2"/>
      <c r="JQ12" s="2"/>
      <c r="JR12" s="2"/>
      <c r="JS12" s="2"/>
      <c r="JT12" s="2"/>
      <c r="JU12" s="2"/>
      <c r="JV12" s="2"/>
      <c r="JW12" s="2"/>
      <c r="JX12" s="2"/>
      <c r="JY12" s="2"/>
    </row>
    <row r="13" spans="2:285" s="1" customFormat="1" ht="15.75" customHeight="1">
      <c r="B13" s="147">
        <v>3</v>
      </c>
      <c r="C13" s="160" t="str">
        <f>IG_2023_P1!B21</f>
        <v>UMM-0</v>
      </c>
      <c r="D13" s="161" t="str">
        <f>IG_2023_P1!C21</f>
        <v>3D3KS28T99G513597</v>
      </c>
      <c r="E13" s="161" t="str">
        <f>+IG_2023_P1!D21</f>
        <v>NLSSA014563</v>
      </c>
      <c r="F13" s="152">
        <v>23</v>
      </c>
      <c r="G13" s="162">
        <f>+IG_2023_P1!U21</f>
        <v>21</v>
      </c>
      <c r="H13" s="163" t="str">
        <f t="shared" si="0"/>
        <v>NLSSA014563Médico</v>
      </c>
      <c r="I13" s="164" t="str">
        <f t="shared" si="1"/>
        <v>NLSSA014563Enfermera</v>
      </c>
      <c r="J13" s="164" t="str">
        <f t="shared" si="2"/>
        <v>NLSSA014563Promotor</v>
      </c>
      <c r="K13" s="164" t="str">
        <f t="shared" si="3"/>
        <v>NLSSA014563Odontólogo</v>
      </c>
      <c r="L13" s="165">
        <v>0</v>
      </c>
      <c r="M13" s="162">
        <f>VLOOKUP(H13,IG_PLANT_CAP!$D:$AI,10,0)</f>
        <v>0</v>
      </c>
      <c r="N13" s="166">
        <f>VLOOKUP(H13,IG_PLANT_CAP!$D:$AI,9,0)</f>
        <v>0</v>
      </c>
      <c r="O13" s="162">
        <f>VLOOKUP(I13,IG_PLANT_CAP!$D:$AI,10,0)</f>
        <v>0</v>
      </c>
      <c r="P13" s="166">
        <f>VLOOKUP(I13,IG_PLANT_CAP!$D:$AI,9,0)</f>
        <v>0</v>
      </c>
      <c r="Q13" s="162">
        <f>VLOOKUP(J13,IG_PLANT_CAP!$D:$AI,10,0)</f>
        <v>0</v>
      </c>
      <c r="R13" s="166">
        <f>VLOOKUP(J13,IG_PLANT_CAP!$D:$AI,9,0)</f>
        <v>0</v>
      </c>
      <c r="S13" s="162"/>
      <c r="T13" s="169"/>
      <c r="U13" s="165">
        <v>2</v>
      </c>
      <c r="V13" s="165">
        <v>0</v>
      </c>
      <c r="W13" s="167" t="s">
        <v>317</v>
      </c>
      <c r="X13" s="165">
        <v>0</v>
      </c>
      <c r="Y13" s="167" t="s">
        <v>317</v>
      </c>
      <c r="Z13" s="165">
        <v>0</v>
      </c>
      <c r="AA13" s="167" t="s">
        <v>317</v>
      </c>
      <c r="AB13" s="162"/>
      <c r="AC13" s="162"/>
      <c r="AD13" s="199" t="s">
        <v>318</v>
      </c>
      <c r="AE13" s="162">
        <f t="shared" si="4"/>
        <v>0</v>
      </c>
      <c r="AF13" s="167"/>
      <c r="AG13" s="168"/>
      <c r="AH13" s="167"/>
      <c r="AI13" s="167"/>
      <c r="AJ13" s="167"/>
      <c r="AK13" s="155"/>
      <c r="JJ13" s="2"/>
      <c r="JK13" s="2"/>
      <c r="JL13" s="2"/>
      <c r="JM13" s="2"/>
      <c r="JN13" s="2"/>
      <c r="JO13" s="2"/>
      <c r="JP13" s="2"/>
      <c r="JQ13" s="2"/>
      <c r="JR13" s="2"/>
      <c r="JS13" s="2"/>
      <c r="JT13" s="2"/>
      <c r="JU13" s="2"/>
      <c r="JV13" s="2"/>
      <c r="JW13" s="2"/>
      <c r="JX13" s="2"/>
      <c r="JY13" s="2"/>
    </row>
    <row r="14" spans="2:285" s="1" customFormat="1" ht="15.75" customHeight="1">
      <c r="B14" s="147">
        <v>4</v>
      </c>
      <c r="C14" s="160" t="str">
        <f>IG_2023_P1!B22</f>
        <v>UMM-0</v>
      </c>
      <c r="D14" s="161" t="str">
        <f>IG_2023_P1!C22</f>
        <v>3C6UR5DJ3MG546159</v>
      </c>
      <c r="E14" s="161" t="str">
        <f>+IG_2023_P1!D22</f>
        <v>NLSSA005195</v>
      </c>
      <c r="F14" s="152">
        <v>23</v>
      </c>
      <c r="G14" s="162">
        <f>+IG_2023_P1!U22</f>
        <v>20</v>
      </c>
      <c r="H14" s="163" t="str">
        <f t="shared" si="0"/>
        <v>NLSSA005195Médico</v>
      </c>
      <c r="I14" s="164" t="str">
        <f t="shared" si="1"/>
        <v>NLSSA005195Enfermera</v>
      </c>
      <c r="J14" s="164" t="str">
        <f t="shared" si="2"/>
        <v>NLSSA005195Promotor</v>
      </c>
      <c r="K14" s="164" t="str">
        <f t="shared" si="3"/>
        <v>NLSSA005195Odontólogo</v>
      </c>
      <c r="L14" s="165">
        <v>0</v>
      </c>
      <c r="M14" s="162">
        <f>VLOOKUP(H14,IG_PLANT_CAP!$D:$AI,10,0)</f>
        <v>1</v>
      </c>
      <c r="N14" s="166" t="str">
        <f>VLOOKUP(H14,IG_PLANT_CAP!$D:$AI,9,0)</f>
        <v>4,17</v>
      </c>
      <c r="O14" s="162">
        <f>VLOOKUP(I14,IG_PLANT_CAP!$D:$AI,10,0)</f>
        <v>1</v>
      </c>
      <c r="P14" s="166" t="str">
        <f>VLOOKUP(I14,IG_PLANT_CAP!$D:$AI,9,0)</f>
        <v>4,17</v>
      </c>
      <c r="Q14" s="162">
        <f>VLOOKUP(J14,IG_PLANT_CAP!$D:$AI,10,0)</f>
        <v>1</v>
      </c>
      <c r="R14" s="166">
        <f>VLOOKUP(J14,IG_PLANT_CAP!$D:$AI,9,0)</f>
        <v>4</v>
      </c>
      <c r="S14" s="162"/>
      <c r="T14" s="169"/>
      <c r="U14" s="165">
        <v>3</v>
      </c>
      <c r="V14" s="165">
        <v>1</v>
      </c>
      <c r="W14" s="167" t="s">
        <v>321</v>
      </c>
      <c r="X14" s="165">
        <v>1</v>
      </c>
      <c r="Y14" s="167" t="s">
        <v>321</v>
      </c>
      <c r="Z14" s="165">
        <v>1</v>
      </c>
      <c r="AA14" s="167" t="s">
        <v>321</v>
      </c>
      <c r="AB14" s="162"/>
      <c r="AC14" s="162"/>
      <c r="AD14" s="167" t="s">
        <v>322</v>
      </c>
      <c r="AE14" s="162">
        <f t="shared" si="4"/>
        <v>0</v>
      </c>
      <c r="AF14" s="167"/>
      <c r="AG14" s="168"/>
      <c r="AH14" s="167"/>
      <c r="AI14" s="167"/>
      <c r="AJ14" s="167"/>
      <c r="AK14" s="155"/>
      <c r="JJ14" s="2"/>
      <c r="JK14" s="2"/>
      <c r="JL14" s="2"/>
      <c r="JM14" s="2"/>
      <c r="JN14" s="2"/>
      <c r="JO14" s="2"/>
      <c r="JP14" s="2"/>
      <c r="JQ14" s="2"/>
      <c r="JR14" s="2"/>
      <c r="JS14" s="2"/>
      <c r="JT14" s="2"/>
      <c r="JU14" s="2"/>
      <c r="JV14" s="2"/>
      <c r="JW14" s="2"/>
      <c r="JX14" s="2"/>
      <c r="JY14" s="2"/>
    </row>
    <row r="15" spans="2:285" s="1" customFormat="1" ht="15.75" customHeight="1">
      <c r="B15" s="147">
        <v>5</v>
      </c>
      <c r="C15" s="160" t="str">
        <f>IG_2023_P1!B23</f>
        <v>UMM-0</v>
      </c>
      <c r="D15" s="161" t="str">
        <f>IG_2023_P1!C23</f>
        <v>3C6UR5DJ8MG546125</v>
      </c>
      <c r="E15" s="161" t="str">
        <f>+IG_2023_P1!D23</f>
        <v>NLSSA005212</v>
      </c>
      <c r="F15" s="152">
        <v>23</v>
      </c>
      <c r="G15" s="162">
        <f>+IG_2023_P1!U23</f>
        <v>20</v>
      </c>
      <c r="H15" s="163" t="str">
        <f t="shared" si="0"/>
        <v>NLSSA005212Médico</v>
      </c>
      <c r="I15" s="164" t="str">
        <f t="shared" si="1"/>
        <v>NLSSA005212Enfermera</v>
      </c>
      <c r="J15" s="164" t="str">
        <f t="shared" si="2"/>
        <v>NLSSA005212Promotor</v>
      </c>
      <c r="K15" s="164" t="str">
        <f t="shared" si="3"/>
        <v>NLSSA005212Odontólogo</v>
      </c>
      <c r="L15" s="165">
        <v>0</v>
      </c>
      <c r="M15" s="162">
        <f>VLOOKUP(H15,IG_PLANT_CAP!$D:$AI,10,0)</f>
        <v>1</v>
      </c>
      <c r="N15" s="166">
        <f>VLOOKUP(H15,IG_PLANT_CAP!$D:$AI,9,0)</f>
        <v>18</v>
      </c>
      <c r="O15" s="162">
        <f>VLOOKUP(I15,IG_PLANT_CAP!$D:$AI,10,0)</f>
        <v>0</v>
      </c>
      <c r="P15" s="166">
        <f>VLOOKUP(I15,IG_PLANT_CAP!$D:$AI,9,0)</f>
        <v>0</v>
      </c>
      <c r="Q15" s="162">
        <f>VLOOKUP(J15,IG_PLANT_CAP!$D:$AI,10,0)</f>
        <v>0</v>
      </c>
      <c r="R15" s="166">
        <f>VLOOKUP(J15,IG_PLANT_CAP!$D:$AI,9,0)</f>
        <v>0</v>
      </c>
      <c r="S15" s="162"/>
      <c r="T15" s="169"/>
      <c r="U15" s="165">
        <v>3</v>
      </c>
      <c r="V15" s="165">
        <v>1</v>
      </c>
      <c r="W15" s="167" t="s">
        <v>329</v>
      </c>
      <c r="X15" s="165">
        <v>1</v>
      </c>
      <c r="Y15" s="167" t="s">
        <v>329</v>
      </c>
      <c r="Z15" s="165">
        <v>1</v>
      </c>
      <c r="AA15" s="167" t="s">
        <v>329</v>
      </c>
      <c r="AB15" s="162"/>
      <c r="AC15" s="162"/>
      <c r="AD15" s="167" t="s">
        <v>330</v>
      </c>
      <c r="AE15" s="162">
        <f t="shared" si="4"/>
        <v>0</v>
      </c>
      <c r="AF15" s="167"/>
      <c r="AG15" s="168"/>
      <c r="AH15" s="167"/>
      <c r="AI15" s="167"/>
      <c r="AJ15" s="167"/>
      <c r="AK15" s="155"/>
      <c r="JJ15" s="2"/>
      <c r="JK15" s="2"/>
      <c r="JL15" s="2"/>
      <c r="JM15" s="2"/>
      <c r="JN15" s="2"/>
      <c r="JO15" s="2"/>
      <c r="JP15" s="2"/>
      <c r="JQ15" s="2"/>
      <c r="JR15" s="2"/>
      <c r="JS15" s="2"/>
      <c r="JT15" s="2"/>
      <c r="JU15" s="2"/>
      <c r="JV15" s="2"/>
      <c r="JW15" s="2"/>
      <c r="JX15" s="2"/>
      <c r="JY15" s="2"/>
    </row>
    <row r="16" spans="2:285" s="1" customFormat="1" ht="15.75" customHeight="1">
      <c r="B16" s="147">
        <v>6</v>
      </c>
      <c r="C16" s="160" t="str">
        <f>IG_2023_P1!B24</f>
        <v>UMM-0</v>
      </c>
      <c r="D16" s="161" t="str">
        <f>IG_2023_P1!C24</f>
        <v>3C6UR5DJ7MG546052</v>
      </c>
      <c r="E16" s="161" t="str">
        <f>+IG_2023_P1!D24</f>
        <v>NLSSA005171</v>
      </c>
      <c r="F16" s="152">
        <v>23</v>
      </c>
      <c r="G16" s="162">
        <f>+IG_2023_P1!U24</f>
        <v>18</v>
      </c>
      <c r="H16" s="163" t="str">
        <f t="shared" si="0"/>
        <v>NLSSA005171Médico</v>
      </c>
      <c r="I16" s="164" t="str">
        <f t="shared" si="1"/>
        <v>NLSSA005171Enfermera</v>
      </c>
      <c r="J16" s="164" t="str">
        <f t="shared" si="2"/>
        <v>NLSSA005171Promotor</v>
      </c>
      <c r="K16" s="164" t="str">
        <f t="shared" si="3"/>
        <v>NLSSA005171Odontólogo</v>
      </c>
      <c r="L16" s="165">
        <v>0</v>
      </c>
      <c r="M16" s="162">
        <f>VLOOKUP(H16,IG_PLANT_CAP!$D:$AI,10,0)</f>
        <v>0</v>
      </c>
      <c r="N16" s="166">
        <f>VLOOKUP(H16,IG_PLANT_CAP!$D:$AI,9,0)</f>
        <v>0</v>
      </c>
      <c r="O16" s="162">
        <f>VLOOKUP(I16,IG_PLANT_CAP!$D:$AI,10,0)</f>
        <v>0</v>
      </c>
      <c r="P16" s="166">
        <f>VLOOKUP(I16,IG_PLANT_CAP!$D:$AI,9,0)</f>
        <v>0</v>
      </c>
      <c r="Q16" s="162">
        <f>VLOOKUP(J16,IG_PLANT_CAP!$D:$AI,10,0)</f>
        <v>0</v>
      </c>
      <c r="R16" s="166">
        <f>VLOOKUP(J16,IG_PLANT_CAP!$D:$AI,9,0)</f>
        <v>0</v>
      </c>
      <c r="S16" s="162"/>
      <c r="T16" s="169"/>
      <c r="U16" s="165">
        <v>5</v>
      </c>
      <c r="V16" s="165">
        <v>0</v>
      </c>
      <c r="W16" s="167" t="s">
        <v>301</v>
      </c>
      <c r="X16" s="165">
        <v>0</v>
      </c>
      <c r="Y16" s="167" t="s">
        <v>327</v>
      </c>
      <c r="Z16" s="165">
        <v>0</v>
      </c>
      <c r="AA16" s="167" t="s">
        <v>327</v>
      </c>
      <c r="AB16" s="162"/>
      <c r="AC16" s="162"/>
      <c r="AD16" s="167" t="s">
        <v>328</v>
      </c>
      <c r="AE16" s="162">
        <f t="shared" si="4"/>
        <v>0</v>
      </c>
      <c r="AF16" s="167"/>
      <c r="AG16" s="168"/>
      <c r="AH16" s="167"/>
      <c r="AI16" s="167"/>
      <c r="AJ16" s="167"/>
      <c r="AK16" s="155"/>
      <c r="JJ16" s="2"/>
      <c r="JK16" s="2"/>
      <c r="JL16" s="2"/>
      <c r="JM16" s="2"/>
      <c r="JN16" s="2"/>
      <c r="JO16" s="2"/>
      <c r="JP16" s="2"/>
      <c r="JQ16" s="2"/>
      <c r="JR16" s="2"/>
      <c r="JS16" s="2"/>
      <c r="JT16" s="2"/>
      <c r="JU16" s="2"/>
      <c r="JV16" s="2"/>
      <c r="JW16" s="2"/>
      <c r="JX16" s="2"/>
      <c r="JY16" s="2"/>
    </row>
    <row r="17" spans="2:285" s="1" customFormat="1" ht="15.75" customHeight="1">
      <c r="B17" s="147">
        <v>7</v>
      </c>
      <c r="C17" s="160" t="str">
        <f>IG_2023_P1!B25</f>
        <v>UMM-0</v>
      </c>
      <c r="D17" s="161" t="str">
        <f>IG_2023_P1!C25</f>
        <v>3C6UR5DJ7MG546083</v>
      </c>
      <c r="E17" s="161" t="str">
        <f>+IG_2023_P1!D25</f>
        <v>NLSSA005166</v>
      </c>
      <c r="F17" s="152">
        <v>23</v>
      </c>
      <c r="G17" s="162">
        <f>+IG_2023_P1!U25</f>
        <v>15</v>
      </c>
      <c r="H17" s="163" t="str">
        <f t="shared" si="0"/>
        <v>NLSSA005166Médico</v>
      </c>
      <c r="I17" s="164" t="str">
        <f t="shared" si="1"/>
        <v>NLSSA005166Enfermera</v>
      </c>
      <c r="J17" s="164" t="str">
        <f t="shared" si="2"/>
        <v>NLSSA005166Promotor</v>
      </c>
      <c r="K17" s="164" t="str">
        <f t="shared" si="3"/>
        <v>NLSSA005166Odontólogo</v>
      </c>
      <c r="L17" s="165">
        <v>0</v>
      </c>
      <c r="M17" s="162">
        <f>VLOOKUP(H17,IG_PLANT_CAP!$D:$AI,10,0)</f>
        <v>0</v>
      </c>
      <c r="N17" s="166">
        <f>VLOOKUP(H17,IG_PLANT_CAP!$D:$AI,9,0)</f>
        <v>0</v>
      </c>
      <c r="O17" s="162">
        <f>VLOOKUP(I17,IG_PLANT_CAP!$D:$AI,10,0)</f>
        <v>1</v>
      </c>
      <c r="P17" s="166" t="str">
        <f>VLOOKUP(I17,IG_PLANT_CAP!$D:$AI,9,0)</f>
        <v>15,28</v>
      </c>
      <c r="Q17" s="162">
        <f>VLOOKUP(J17,IG_PLANT_CAP!$D:$AI,10,0)</f>
        <v>0</v>
      </c>
      <c r="R17" s="166">
        <f>VLOOKUP(J17,IG_PLANT_CAP!$D:$AI,9,0)</f>
        <v>0</v>
      </c>
      <c r="S17" s="162"/>
      <c r="T17" s="169"/>
      <c r="U17" s="165">
        <v>8</v>
      </c>
      <c r="V17" s="165">
        <v>1</v>
      </c>
      <c r="W17" s="167" t="s">
        <v>325</v>
      </c>
      <c r="X17" s="165">
        <v>1</v>
      </c>
      <c r="Y17" s="167" t="s">
        <v>325</v>
      </c>
      <c r="Z17" s="165">
        <v>1</v>
      </c>
      <c r="AA17" s="167" t="s">
        <v>325</v>
      </c>
      <c r="AB17" s="162"/>
      <c r="AC17" s="162"/>
      <c r="AD17" s="167" t="s">
        <v>326</v>
      </c>
      <c r="AE17" s="162">
        <f t="shared" si="4"/>
        <v>0</v>
      </c>
      <c r="AF17" s="167"/>
      <c r="AG17" s="168"/>
      <c r="AH17" s="167"/>
      <c r="AI17" s="167"/>
      <c r="AJ17" s="167"/>
      <c r="AK17" s="155"/>
      <c r="JJ17" s="2"/>
      <c r="JK17" s="2"/>
      <c r="JL17" s="2"/>
      <c r="JM17" s="2"/>
      <c r="JN17" s="2"/>
      <c r="JO17" s="2"/>
      <c r="JP17" s="2"/>
      <c r="JQ17" s="2"/>
      <c r="JR17" s="2"/>
      <c r="JS17" s="2"/>
      <c r="JT17" s="2"/>
      <c r="JU17" s="2"/>
      <c r="JV17" s="2"/>
      <c r="JW17" s="2"/>
      <c r="JX17" s="2"/>
      <c r="JY17" s="2"/>
    </row>
    <row r="18" spans="2:285" s="1" customFormat="1" ht="15.75" customHeight="1">
      <c r="B18" s="147">
        <v>8</v>
      </c>
      <c r="C18" s="160" t="str">
        <f>IG_2023_P1!B26</f>
        <v>UMM-0</v>
      </c>
      <c r="D18" s="161" t="str">
        <f>IG_2023_P1!C26</f>
        <v>3C6UR5DJ4MG546137</v>
      </c>
      <c r="E18" s="161" t="str">
        <f>+IG_2023_P1!D26</f>
        <v>NLSSA005200</v>
      </c>
      <c r="F18" s="152">
        <v>23</v>
      </c>
      <c r="G18" s="162">
        <f>+IG_2023_P1!U26</f>
        <v>0</v>
      </c>
      <c r="H18" s="163" t="str">
        <f t="shared" si="0"/>
        <v>NLSSA005200Médico</v>
      </c>
      <c r="I18" s="164" t="str">
        <f t="shared" si="1"/>
        <v>NLSSA005200Enfermera</v>
      </c>
      <c r="J18" s="164" t="str">
        <f t="shared" si="2"/>
        <v>NLSSA005200Promotor</v>
      </c>
      <c r="K18" s="164" t="str">
        <f t="shared" si="3"/>
        <v>NLSSA005200Odontólogo</v>
      </c>
      <c r="L18" s="165">
        <v>0</v>
      </c>
      <c r="M18" s="162">
        <f>VLOOKUP(H18,IG_PLANT_CAP!$D:$AI,10,0)</f>
        <v>0</v>
      </c>
      <c r="N18" s="166">
        <f>VLOOKUP(H18,IG_PLANT_CAP!$D:$AI,9,0)</f>
        <v>0</v>
      </c>
      <c r="O18" s="162">
        <f>VLOOKUP(I18,IG_PLANT_CAP!$D:$AI,10,0)</f>
        <v>0</v>
      </c>
      <c r="P18" s="166">
        <f>VLOOKUP(I18,IG_PLANT_CAP!$D:$AI,9,0)</f>
        <v>0</v>
      </c>
      <c r="Q18" s="162">
        <f>VLOOKUP(J18,IG_PLANT_CAP!$D:$AI,10,0)</f>
        <v>0</v>
      </c>
      <c r="R18" s="166">
        <f>VLOOKUP(J18,IG_PLANT_CAP!$D:$AI,9,0)</f>
        <v>0</v>
      </c>
      <c r="S18" s="162"/>
      <c r="T18" s="169"/>
      <c r="U18" s="165">
        <v>0</v>
      </c>
      <c r="V18" s="165">
        <v>0</v>
      </c>
      <c r="W18" s="167" t="s">
        <v>301</v>
      </c>
      <c r="X18" s="165">
        <v>0</v>
      </c>
      <c r="Y18" s="167" t="s">
        <v>301</v>
      </c>
      <c r="Z18" s="165">
        <v>0</v>
      </c>
      <c r="AA18" s="167" t="s">
        <v>301</v>
      </c>
      <c r="AB18" s="162"/>
      <c r="AC18" s="162"/>
      <c r="AD18" s="199" t="s">
        <v>302</v>
      </c>
      <c r="AE18" s="162">
        <f t="shared" si="4"/>
        <v>23</v>
      </c>
      <c r="AF18" s="167"/>
      <c r="AG18" s="168"/>
      <c r="AH18" s="167"/>
      <c r="AI18" s="167"/>
      <c r="AJ18" s="167"/>
      <c r="AK18" s="155"/>
      <c r="JJ18" s="2"/>
      <c r="JK18" s="2"/>
      <c r="JL18" s="2"/>
      <c r="JM18" s="2"/>
      <c r="JN18" s="2"/>
      <c r="JO18" s="2"/>
      <c r="JP18" s="2"/>
      <c r="JQ18" s="2"/>
      <c r="JR18" s="2"/>
      <c r="JS18" s="2"/>
      <c r="JT18" s="2"/>
      <c r="JU18" s="2"/>
      <c r="JV18" s="2"/>
      <c r="JW18" s="2"/>
      <c r="JX18" s="2"/>
      <c r="JY18" s="2"/>
    </row>
    <row r="19" spans="2:285" s="1" customFormat="1" ht="15.75" customHeight="1">
      <c r="B19" s="147">
        <v>9</v>
      </c>
      <c r="C19" s="160" t="str">
        <f>IG_2023_P1!B27</f>
        <v>UMM-0</v>
      </c>
      <c r="D19" s="161" t="str">
        <f>IG_2023_P1!C27</f>
        <v>3C6UR5DJ4MG546039</v>
      </c>
      <c r="E19" s="161" t="str">
        <f>+IG_2023_P1!D27</f>
        <v>NLSSA005154</v>
      </c>
      <c r="F19" s="152">
        <v>23</v>
      </c>
      <c r="G19" s="162">
        <f>+IG_2023_P1!U27</f>
        <v>19</v>
      </c>
      <c r="H19" s="163" t="str">
        <f t="shared" si="0"/>
        <v>NLSSA005154Médico</v>
      </c>
      <c r="I19" s="164" t="str">
        <f t="shared" si="1"/>
        <v>NLSSA005154Enfermera</v>
      </c>
      <c r="J19" s="164" t="str">
        <f t="shared" si="2"/>
        <v>NLSSA005154Promotor</v>
      </c>
      <c r="K19" s="164" t="str">
        <f t="shared" si="3"/>
        <v>NLSSA005154Odontólogo</v>
      </c>
      <c r="L19" s="165">
        <v>0</v>
      </c>
      <c r="M19" s="162">
        <f>VLOOKUP(H19,IG_PLANT_CAP!$D:$AI,10,0)</f>
        <v>1</v>
      </c>
      <c r="N19" s="166">
        <f>VLOOKUP(H19,IG_PLANT_CAP!$D:$AI,9,0)</f>
        <v>18</v>
      </c>
      <c r="O19" s="162">
        <f>VLOOKUP(I19,IG_PLANT_CAP!$D:$AI,10,0)</f>
        <v>0</v>
      </c>
      <c r="P19" s="166">
        <f>VLOOKUP(I19,IG_PLANT_CAP!$D:$AI,9,0)</f>
        <v>0</v>
      </c>
      <c r="Q19" s="162">
        <f>VLOOKUP(J19,IG_PLANT_CAP!$D:$AI,10,0)</f>
        <v>0</v>
      </c>
      <c r="R19" s="166">
        <f>VLOOKUP(J19,IG_PLANT_CAP!$D:$AI,9,0)</f>
        <v>0</v>
      </c>
      <c r="S19" s="162"/>
      <c r="T19" s="169"/>
      <c r="U19" s="165">
        <v>4</v>
      </c>
      <c r="V19" s="165">
        <v>1</v>
      </c>
      <c r="W19" s="167" t="s">
        <v>315</v>
      </c>
      <c r="X19" s="165">
        <v>1</v>
      </c>
      <c r="Y19" s="167" t="s">
        <v>315</v>
      </c>
      <c r="Z19" s="165">
        <v>1</v>
      </c>
      <c r="AA19" s="167" t="s">
        <v>315</v>
      </c>
      <c r="AB19" s="162"/>
      <c r="AC19" s="162"/>
      <c r="AD19" s="199" t="s">
        <v>316</v>
      </c>
      <c r="AE19" s="162">
        <f t="shared" si="4"/>
        <v>0</v>
      </c>
      <c r="AF19" s="167"/>
      <c r="AG19" s="168"/>
      <c r="AH19" s="167"/>
      <c r="AI19" s="167"/>
      <c r="AJ19" s="167"/>
      <c r="AK19" s="155"/>
      <c r="JJ19" s="2"/>
      <c r="JK19" s="2"/>
      <c r="JL19" s="2"/>
      <c r="JM19" s="2"/>
      <c r="JN19" s="2"/>
      <c r="JO19" s="2"/>
      <c r="JP19" s="2"/>
      <c r="JQ19" s="2"/>
      <c r="JR19" s="2"/>
      <c r="JS19" s="2"/>
      <c r="JT19" s="2"/>
      <c r="JU19" s="2"/>
      <c r="JV19" s="2"/>
      <c r="JW19" s="2"/>
      <c r="JX19" s="2"/>
      <c r="JY19" s="2"/>
    </row>
    <row r="20" spans="2:285" s="1" customFormat="1" ht="15.75" customHeight="1">
      <c r="B20" s="147">
        <v>10</v>
      </c>
      <c r="C20" s="160" t="str">
        <f>IG_2023_P1!B28</f>
        <v>UMM-0</v>
      </c>
      <c r="D20" s="161" t="str">
        <f>IG_2023_P1!C28</f>
        <v>3C6UR5DJ8MG546156</v>
      </c>
      <c r="E20" s="161" t="str">
        <f>+IG_2023_P1!D28</f>
        <v>NLSSA005183</v>
      </c>
      <c r="F20" s="152">
        <v>23</v>
      </c>
      <c r="G20" s="162">
        <f>+IG_2023_P1!U28</f>
        <v>21</v>
      </c>
      <c r="H20" s="163" t="str">
        <f t="shared" si="0"/>
        <v>NLSSA005183Médico</v>
      </c>
      <c r="I20" s="164" t="str">
        <f t="shared" si="1"/>
        <v>NLSSA005183Enfermera</v>
      </c>
      <c r="J20" s="164" t="str">
        <f t="shared" si="2"/>
        <v>NLSSA005183Promotor</v>
      </c>
      <c r="K20" s="164" t="str">
        <f t="shared" si="3"/>
        <v>NLSSA005183Odontólogo</v>
      </c>
      <c r="L20" s="165">
        <v>0</v>
      </c>
      <c r="M20" s="162">
        <f>VLOOKUP(H20,IG_PLANT_CAP!$D:$AI,10,0)</f>
        <v>1</v>
      </c>
      <c r="N20" s="166">
        <f>VLOOKUP(H20,IG_PLANT_CAP!$D:$AI,9,0)</f>
        <v>18</v>
      </c>
      <c r="O20" s="162">
        <f>VLOOKUP(I20,IG_PLANT_CAP!$D:$AI,10,0)</f>
        <v>0</v>
      </c>
      <c r="P20" s="166">
        <f>VLOOKUP(I20,IG_PLANT_CAP!$D:$AI,9,0)</f>
        <v>0</v>
      </c>
      <c r="Q20" s="162">
        <f>VLOOKUP(J20,IG_PLANT_CAP!$D:$AI,10,0)</f>
        <v>0</v>
      </c>
      <c r="R20" s="166">
        <f>VLOOKUP(J20,IG_PLANT_CAP!$D:$AI,9,0)</f>
        <v>0</v>
      </c>
      <c r="S20" s="162"/>
      <c r="T20" s="169"/>
      <c r="U20" s="165">
        <v>2</v>
      </c>
      <c r="V20" s="165">
        <v>1</v>
      </c>
      <c r="W20" s="167" t="s">
        <v>317</v>
      </c>
      <c r="X20" s="165">
        <v>1</v>
      </c>
      <c r="Y20" s="167" t="s">
        <v>317</v>
      </c>
      <c r="Z20" s="165">
        <v>1</v>
      </c>
      <c r="AA20" s="167" t="s">
        <v>317</v>
      </c>
      <c r="AB20" s="162"/>
      <c r="AC20" s="162"/>
      <c r="AD20" s="199" t="s">
        <v>318</v>
      </c>
      <c r="AE20" s="162">
        <f t="shared" si="4"/>
        <v>0</v>
      </c>
      <c r="AF20" s="167"/>
      <c r="AG20" s="168"/>
      <c r="AH20" s="167"/>
      <c r="AI20" s="167"/>
      <c r="AJ20" s="167"/>
      <c r="AK20" s="155"/>
      <c r="JJ20" s="2"/>
      <c r="JK20" s="2"/>
      <c r="JL20" s="2"/>
      <c r="JM20" s="2"/>
      <c r="JN20" s="2"/>
      <c r="JO20" s="2"/>
      <c r="JP20" s="2"/>
      <c r="JQ20" s="2"/>
      <c r="JR20" s="2"/>
      <c r="JS20" s="2"/>
      <c r="JT20" s="2"/>
      <c r="JU20" s="2"/>
      <c r="JV20" s="2"/>
      <c r="JW20" s="2"/>
      <c r="JX20" s="2"/>
      <c r="JY20" s="2"/>
    </row>
    <row r="21" spans="2:285" s="1" customFormat="1" ht="15.75" customHeight="1" thickBot="1">
      <c r="B21" s="147">
        <v>11</v>
      </c>
      <c r="C21" s="160" t="str">
        <f>IG_2023_P1!B29</f>
        <v>UMM-2</v>
      </c>
      <c r="D21" s="161" t="str">
        <f>IG_2023_P1!C29</f>
        <v>3D6WN56T09G519501</v>
      </c>
      <c r="E21" s="161" t="str">
        <f>+IG_2023_P1!D29</f>
        <v>NLSSA014720</v>
      </c>
      <c r="F21" s="152">
        <v>23</v>
      </c>
      <c r="G21" s="162">
        <f>+IG_2023_P1!U29</f>
        <v>17</v>
      </c>
      <c r="H21" s="163" t="str">
        <f t="shared" si="0"/>
        <v>NLSSA014720Médico</v>
      </c>
      <c r="I21" s="164" t="str">
        <f t="shared" si="1"/>
        <v>NLSSA014720Enfermera</v>
      </c>
      <c r="J21" s="164" t="str">
        <f t="shared" si="2"/>
        <v>NLSSA014720Promotor</v>
      </c>
      <c r="K21" s="164" t="str">
        <f t="shared" si="3"/>
        <v>NLSSA014720Odontólogo</v>
      </c>
      <c r="L21" s="165">
        <v>0</v>
      </c>
      <c r="M21" s="162">
        <f>VLOOKUP(H21,IG_PLANT_CAP!$D:$AI,10,0)</f>
        <v>0</v>
      </c>
      <c r="N21" s="166">
        <f>VLOOKUP(H21,IG_PLANT_CAP!$D:$AI,9,0)</f>
        <v>0</v>
      </c>
      <c r="O21" s="162">
        <f>VLOOKUP(I21,IG_PLANT_CAP!$D:$AI,10,0)</f>
        <v>1</v>
      </c>
      <c r="P21" s="166">
        <f>VLOOKUP(I21,IG_PLANT_CAP!$D:$AI,9,0)</f>
        <v>18</v>
      </c>
      <c r="Q21" s="162">
        <f>VLOOKUP(J21,IG_PLANT_CAP!$D:$AI,10,0)</f>
        <v>1</v>
      </c>
      <c r="R21" s="166">
        <f>VLOOKUP(J21,IG_PLANT_CAP!$D:$AI,9,0)</f>
        <v>18</v>
      </c>
      <c r="S21" s="162">
        <f>VLOOKUP(K21,IG_PLANT_CAP!$D:$AI,10,0)</f>
        <v>1</v>
      </c>
      <c r="T21" s="166">
        <f>VLOOKUP(K21,IG_PLANT_CAP!$D:$AI,9,0)</f>
        <v>18</v>
      </c>
      <c r="U21" s="165">
        <v>6</v>
      </c>
      <c r="V21" s="165">
        <v>0</v>
      </c>
      <c r="W21" s="167" t="s">
        <v>301</v>
      </c>
      <c r="X21" s="165">
        <v>1</v>
      </c>
      <c r="Y21" s="167" t="s">
        <v>319</v>
      </c>
      <c r="Z21" s="165">
        <v>1</v>
      </c>
      <c r="AA21" s="167" t="s">
        <v>319</v>
      </c>
      <c r="AB21" s="162">
        <v>1</v>
      </c>
      <c r="AC21" s="167" t="s">
        <v>319</v>
      </c>
      <c r="AD21" s="201" t="s">
        <v>320</v>
      </c>
      <c r="AE21" s="162">
        <f t="shared" si="4"/>
        <v>0</v>
      </c>
      <c r="AF21" s="167"/>
      <c r="AG21" s="168"/>
      <c r="AH21" s="167"/>
      <c r="AI21" s="167"/>
      <c r="AJ21" s="167"/>
      <c r="AK21" s="155"/>
      <c r="JJ21" s="2"/>
      <c r="JK21" s="2"/>
      <c r="JL21" s="2"/>
      <c r="JM21" s="2"/>
      <c r="JN21" s="2"/>
      <c r="JO21" s="2"/>
      <c r="JP21" s="2"/>
      <c r="JQ21" s="2"/>
      <c r="JR21" s="2"/>
      <c r="JS21" s="2"/>
      <c r="JT21" s="2"/>
      <c r="JU21" s="2"/>
      <c r="JV21" s="2"/>
      <c r="JW21" s="2"/>
      <c r="JX21" s="2"/>
      <c r="JY21" s="2"/>
    </row>
    <row r="22" spans="2:285" ht="15.75" customHeight="1" thickBot="1">
      <c r="B22" s="34"/>
      <c r="C22" s="268">
        <f>+B21</f>
        <v>11</v>
      </c>
      <c r="D22" s="269"/>
      <c r="E22" s="140" t="s">
        <v>48</v>
      </c>
      <c r="F22" s="157">
        <f>AVERAGE(F11:F21)</f>
        <v>23</v>
      </c>
      <c r="G22" s="157">
        <f>AVERAGE(G11:G21)</f>
        <v>17.636363636363637</v>
      </c>
      <c r="H22" s="157"/>
      <c r="I22" s="157"/>
      <c r="J22" s="157"/>
      <c r="K22" s="157"/>
      <c r="L22" s="158">
        <f>AVERAGE(L11:L21)</f>
        <v>0</v>
      </c>
      <c r="M22" s="157">
        <f>SUM(M11:M21)</f>
        <v>4</v>
      </c>
      <c r="N22" s="66"/>
      <c r="O22" s="157">
        <f>SUM(O11:O21)</f>
        <v>3</v>
      </c>
      <c r="P22" s="66"/>
      <c r="Q22" s="157">
        <f>SUM(Q11:Q21)</f>
        <v>3</v>
      </c>
      <c r="R22" s="66"/>
      <c r="S22" s="157">
        <f>SUM(S11:S21)</f>
        <v>1</v>
      </c>
      <c r="T22" s="66"/>
      <c r="U22" s="158">
        <f>AVERAGE(U11:U21)</f>
        <v>3.2727272727272729</v>
      </c>
      <c r="V22" s="157">
        <f>SUM(V11:V21)</f>
        <v>6</v>
      </c>
      <c r="W22" s="67"/>
      <c r="X22" s="157">
        <f>SUM(X11:X21)</f>
        <v>7</v>
      </c>
      <c r="Y22" s="67"/>
      <c r="Z22" s="157">
        <f>SUM(Z11:Z21)</f>
        <v>7</v>
      </c>
      <c r="AA22" s="67"/>
      <c r="AB22" s="157">
        <f>SUM(AB11:AB21)</f>
        <v>1</v>
      </c>
      <c r="AC22" s="67"/>
      <c r="AD22" s="67"/>
      <c r="AE22" s="157">
        <f>AVERAGE(AE11:AE21)</f>
        <v>2.0909090909090908</v>
      </c>
      <c r="AF22" s="68"/>
      <c r="AG22" s="157"/>
      <c r="AH22" s="68"/>
      <c r="AI22" s="68"/>
      <c r="AJ22" s="68"/>
      <c r="AK22" s="156"/>
    </row>
    <row r="23" spans="2:285" s="42" customFormat="1" ht="15.75" customHeight="1" thickBot="1">
      <c r="B23" s="35"/>
      <c r="C23" s="36"/>
      <c r="D23" s="36"/>
      <c r="E23" s="277"/>
      <c r="F23" s="277"/>
      <c r="G23" s="159">
        <f>G22/F22</f>
        <v>0.76679841897233203</v>
      </c>
      <c r="H23" s="159"/>
      <c r="I23" s="159"/>
      <c r="J23" s="159"/>
      <c r="K23" s="159"/>
      <c r="L23" s="159">
        <f>L22/F22</f>
        <v>0</v>
      </c>
      <c r="M23" s="276" t="s">
        <v>72</v>
      </c>
      <c r="N23" s="276"/>
      <c r="O23" s="276"/>
      <c r="P23" s="275">
        <f>M22+O22+Q22+S22</f>
        <v>11</v>
      </c>
      <c r="Q23" s="275"/>
      <c r="R23" s="275"/>
      <c r="S23" s="275"/>
      <c r="T23" s="275"/>
      <c r="U23" s="69"/>
      <c r="V23" s="37"/>
      <c r="W23" s="70"/>
      <c r="X23" s="37"/>
      <c r="Y23" s="70"/>
      <c r="Z23" s="37"/>
      <c r="AA23" s="70"/>
      <c r="AB23" s="37"/>
      <c r="AC23" s="70"/>
      <c r="AD23" s="70"/>
      <c r="AE23" s="159">
        <f>AE22/F22</f>
        <v>9.0909090909090912E-2</v>
      </c>
      <c r="AF23" s="71"/>
      <c r="AG23" s="159">
        <f>AG22/G22</f>
        <v>0</v>
      </c>
      <c r="AH23" s="71"/>
      <c r="AI23" s="71"/>
      <c r="AJ23" s="71"/>
      <c r="AK23" s="72"/>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c r="EC23" s="41"/>
      <c r="ED23" s="41"/>
      <c r="EE23" s="41"/>
      <c r="EF23" s="41"/>
      <c r="EG23" s="41"/>
      <c r="EH23" s="41"/>
      <c r="EI23" s="41"/>
      <c r="EJ23" s="41"/>
      <c r="EK23" s="41"/>
      <c r="EL23" s="41"/>
      <c r="EM23" s="41"/>
      <c r="EN23" s="41"/>
      <c r="EO23" s="41"/>
      <c r="EP23" s="41"/>
      <c r="EQ23" s="41"/>
      <c r="ER23" s="41"/>
      <c r="ES23" s="41"/>
      <c r="ET23" s="41"/>
      <c r="EU23" s="41"/>
      <c r="EV23" s="41"/>
      <c r="EW23" s="41"/>
      <c r="EX23" s="41"/>
      <c r="EY23" s="41"/>
      <c r="EZ23" s="41"/>
      <c r="FA23" s="41"/>
      <c r="FB23" s="41"/>
      <c r="FC23" s="41"/>
      <c r="FD23" s="41"/>
      <c r="FE23" s="41"/>
      <c r="FF23" s="41"/>
      <c r="FG23" s="41"/>
      <c r="FH23" s="41"/>
      <c r="FI23" s="41"/>
      <c r="FJ23" s="41"/>
      <c r="FK23" s="41"/>
      <c r="FL23" s="41"/>
      <c r="FM23" s="41"/>
      <c r="FN23" s="41"/>
      <c r="FO23" s="41"/>
      <c r="FP23" s="41"/>
      <c r="FQ23" s="41"/>
      <c r="FR23" s="41"/>
      <c r="FS23" s="41"/>
      <c r="FT23" s="41"/>
      <c r="FU23" s="41"/>
      <c r="FV23" s="41"/>
      <c r="FW23" s="41"/>
      <c r="FX23" s="41"/>
      <c r="FY23" s="41"/>
      <c r="FZ23" s="41"/>
      <c r="GA23" s="41"/>
      <c r="GB23" s="41"/>
      <c r="GC23" s="41"/>
      <c r="GD23" s="41"/>
      <c r="GE23" s="41"/>
      <c r="GF23" s="41"/>
      <c r="GG23" s="41"/>
      <c r="GH23" s="41"/>
      <c r="GI23" s="41"/>
      <c r="GJ23" s="41"/>
      <c r="GK23" s="41"/>
      <c r="GL23" s="41"/>
      <c r="GM23" s="41"/>
      <c r="GN23" s="41"/>
      <c r="GO23" s="41"/>
      <c r="GP23" s="41"/>
      <c r="GQ23" s="41"/>
      <c r="GR23" s="41"/>
      <c r="GS23" s="41"/>
      <c r="GT23" s="41"/>
      <c r="GU23" s="41"/>
      <c r="GV23" s="41"/>
      <c r="GW23" s="41"/>
      <c r="GX23" s="41"/>
      <c r="GY23" s="41"/>
      <c r="GZ23" s="41"/>
      <c r="HA23" s="41"/>
      <c r="HB23" s="41"/>
      <c r="HC23" s="41"/>
      <c r="HD23" s="41"/>
      <c r="HE23" s="41"/>
      <c r="HF23" s="41"/>
      <c r="HG23" s="41"/>
      <c r="HH23" s="41"/>
      <c r="HI23" s="41"/>
      <c r="HJ23" s="41"/>
      <c r="HK23" s="41"/>
      <c r="HL23" s="41"/>
      <c r="HM23" s="41"/>
      <c r="HN23" s="41"/>
      <c r="HO23" s="41"/>
      <c r="HP23" s="41"/>
      <c r="HQ23" s="41"/>
      <c r="HR23" s="41"/>
      <c r="HS23" s="41"/>
      <c r="HT23" s="41"/>
      <c r="HU23" s="41"/>
      <c r="HV23" s="41"/>
      <c r="HW23" s="41"/>
      <c r="HX23" s="41"/>
      <c r="HY23" s="41"/>
      <c r="HZ23" s="41"/>
      <c r="IA23" s="41"/>
      <c r="IB23" s="41"/>
      <c r="IC23" s="41"/>
      <c r="ID23" s="41"/>
      <c r="IE23" s="41"/>
      <c r="IF23" s="41"/>
      <c r="IG23" s="41"/>
      <c r="IH23" s="41"/>
      <c r="II23" s="41"/>
      <c r="IJ23" s="41"/>
      <c r="IK23" s="41"/>
      <c r="IL23" s="41"/>
      <c r="IM23" s="41"/>
      <c r="IN23" s="41"/>
      <c r="IO23" s="41"/>
      <c r="IP23" s="41"/>
      <c r="IQ23" s="41"/>
      <c r="IR23" s="41"/>
      <c r="IS23" s="41"/>
      <c r="IT23" s="41"/>
      <c r="IU23" s="41"/>
      <c r="IV23" s="41"/>
      <c r="IW23" s="41"/>
      <c r="IX23" s="41"/>
      <c r="IY23" s="41"/>
      <c r="IZ23" s="41"/>
      <c r="JA23" s="41"/>
      <c r="JB23" s="41"/>
      <c r="JC23" s="41"/>
      <c r="JD23" s="41"/>
      <c r="JE23" s="41"/>
      <c r="JF23" s="41"/>
      <c r="JG23" s="41"/>
      <c r="JH23" s="41"/>
      <c r="JI23" s="41"/>
    </row>
    <row r="24" spans="2:285" s="45" customFormat="1" ht="32.25" customHeight="1">
      <c r="B24" s="27"/>
      <c r="C24" s="73"/>
      <c r="D24" s="73"/>
      <c r="E24" s="74"/>
      <c r="F24" s="67"/>
      <c r="G24" s="75" t="s">
        <v>76</v>
      </c>
      <c r="H24" s="75"/>
      <c r="I24" s="75"/>
      <c r="J24" s="75"/>
      <c r="K24" s="75"/>
      <c r="L24" s="75" t="s">
        <v>75</v>
      </c>
      <c r="M24" s="270"/>
      <c r="N24" s="270"/>
      <c r="O24" s="270"/>
      <c r="P24" s="270"/>
      <c r="Q24" s="270"/>
      <c r="R24" s="270"/>
      <c r="S24" s="270"/>
      <c r="T24" s="76"/>
      <c r="U24" s="68"/>
      <c r="V24" s="67"/>
      <c r="W24" s="77"/>
      <c r="X24" s="67"/>
      <c r="Y24" s="77"/>
      <c r="Z24" s="67"/>
      <c r="AA24" s="77"/>
      <c r="AB24" s="67"/>
      <c r="AC24" s="77"/>
      <c r="AD24" s="67"/>
      <c r="AE24" s="75" t="s">
        <v>77</v>
      </c>
      <c r="AF24" s="68"/>
      <c r="AG24" s="75" t="s">
        <v>78</v>
      </c>
      <c r="AH24" s="68"/>
      <c r="AI24" s="68"/>
      <c r="AJ24" s="68"/>
      <c r="AK24" s="7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c r="GY24" s="48"/>
      <c r="GZ24" s="48"/>
      <c r="HA24" s="48"/>
      <c r="HB24" s="48"/>
      <c r="HC24" s="48"/>
      <c r="HD24" s="48"/>
      <c r="HE24" s="48"/>
      <c r="HF24" s="48"/>
      <c r="HG24" s="48"/>
      <c r="HH24" s="48"/>
      <c r="HI24" s="48"/>
      <c r="HJ24" s="48"/>
      <c r="HK24" s="48"/>
      <c r="HL24" s="48"/>
      <c r="HM24" s="48"/>
      <c r="HN24" s="48"/>
      <c r="HO24" s="48"/>
      <c r="HP24" s="48"/>
      <c r="HQ24" s="48"/>
      <c r="HR24" s="48"/>
      <c r="HS24" s="48"/>
      <c r="HT24" s="48"/>
      <c r="HU24" s="48"/>
      <c r="HV24" s="48"/>
      <c r="HW24" s="48"/>
      <c r="HX24" s="48"/>
      <c r="HY24" s="48"/>
      <c r="HZ24" s="48"/>
      <c r="IA24" s="48"/>
      <c r="IB24" s="48"/>
      <c r="IC24" s="48"/>
      <c r="ID24" s="48"/>
      <c r="IE24" s="48"/>
      <c r="IF24" s="48"/>
      <c r="IG24" s="48"/>
      <c r="IH24" s="48"/>
      <c r="II24" s="48"/>
      <c r="IJ24" s="48"/>
      <c r="IK24" s="48"/>
      <c r="IL24" s="48"/>
      <c r="IM24" s="48"/>
      <c r="IN24" s="48"/>
      <c r="IO24" s="48"/>
      <c r="IP24" s="48"/>
      <c r="IQ24" s="48"/>
      <c r="IR24" s="48"/>
      <c r="IS24" s="48"/>
      <c r="IT24" s="48"/>
      <c r="IU24" s="48"/>
      <c r="IV24" s="48"/>
      <c r="IW24" s="48"/>
      <c r="IX24" s="48"/>
      <c r="IY24" s="48"/>
      <c r="IZ24" s="48"/>
      <c r="JA24" s="48"/>
      <c r="JB24" s="48"/>
      <c r="JC24" s="48"/>
      <c r="JD24" s="48"/>
      <c r="JE24" s="48"/>
      <c r="JF24" s="48"/>
      <c r="JG24" s="48"/>
      <c r="JH24" s="48"/>
      <c r="JI24" s="48"/>
    </row>
    <row r="25" spans="2:285" ht="18">
      <c r="B25" s="79"/>
      <c r="C25" s="262" t="s">
        <v>35</v>
      </c>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row>
    <row r="26" spans="2:285" ht="69.75" customHeight="1" thickBot="1">
      <c r="B26" s="50"/>
      <c r="C26" s="261"/>
      <c r="D26" s="261"/>
      <c r="E26" s="261"/>
      <c r="F26" s="261"/>
      <c r="G26" s="261"/>
      <c r="H26" s="261"/>
      <c r="I26" s="261"/>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row>
    <row r="27" spans="2:285" ht="27" customHeight="1">
      <c r="B27" s="50"/>
      <c r="C27" s="51"/>
      <c r="D27" s="51"/>
      <c r="E27" s="51"/>
      <c r="F27" s="51"/>
      <c r="G27" s="51"/>
      <c r="H27" s="51"/>
      <c r="I27" s="51"/>
      <c r="J27" s="51"/>
      <c r="K27" s="51"/>
      <c r="L27" s="51"/>
      <c r="M27" s="51"/>
      <c r="N27" s="80"/>
      <c r="O27" s="51"/>
      <c r="P27" s="80"/>
      <c r="Q27" s="51"/>
      <c r="R27" s="80"/>
      <c r="S27" s="51"/>
      <c r="T27" s="80"/>
      <c r="U27" s="51"/>
      <c r="V27" s="51"/>
      <c r="W27" s="51"/>
      <c r="X27" s="51"/>
      <c r="Y27" s="51"/>
      <c r="Z27" s="51"/>
      <c r="AA27" s="51"/>
      <c r="AB27" s="51"/>
      <c r="AC27" s="51"/>
      <c r="AD27" s="51"/>
      <c r="AE27" s="51"/>
      <c r="AF27" s="51"/>
      <c r="AG27" s="51"/>
      <c r="AH27" s="51"/>
      <c r="AI27" s="51"/>
      <c r="AJ27" s="51"/>
      <c r="AK27" s="81"/>
      <c r="AL27" s="82"/>
      <c r="AM27" s="83"/>
    </row>
  </sheetData>
  <sheetProtection formatCells="0" formatColumns="0" formatRows="0" insertColumns="0" insertRows="0" insertHyperlinks="0" deleteColumns="0" deleteRows="0" sort="0" autoFilter="0" pivotTables="0"/>
  <mergeCells count="21">
    <mergeCell ref="C6:D6"/>
    <mergeCell ref="B1:AK1"/>
    <mergeCell ref="B2:AK2"/>
    <mergeCell ref="B3:AK3"/>
    <mergeCell ref="B4:AK4"/>
    <mergeCell ref="C26:AK26"/>
    <mergeCell ref="C25:AK25"/>
    <mergeCell ref="F5:U5"/>
    <mergeCell ref="F6:U6"/>
    <mergeCell ref="C22:D22"/>
    <mergeCell ref="M24:S24"/>
    <mergeCell ref="L9:T9"/>
    <mergeCell ref="U9:AD9"/>
    <mergeCell ref="P23:T23"/>
    <mergeCell ref="M23:O23"/>
    <mergeCell ref="E23:F23"/>
    <mergeCell ref="AE9:AF9"/>
    <mergeCell ref="AG9:AK9"/>
    <mergeCell ref="C8:AK8"/>
    <mergeCell ref="C7:AK7"/>
    <mergeCell ref="C5:D5"/>
  </mergeCells>
  <printOptions horizontalCentered="1" verticalCentered="1"/>
  <pageMargins left="0.43307086614173229" right="3.937007874015748E-2" top="0.74803149606299213" bottom="0.74803149606299213" header="0.31496062992125984" footer="0.31496062992125984"/>
  <pageSetup scale="4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W27"/>
  <sheetViews>
    <sheetView showGridLines="0" tabSelected="1" topLeftCell="E14" zoomScale="85" zoomScaleNormal="85" zoomScaleSheetLayoutView="55" zoomScalePageLayoutView="70" workbookViewId="0">
      <selection activeCell="F17" sqref="F17"/>
    </sheetView>
  </sheetViews>
  <sheetFormatPr baseColWidth="10" defaultColWidth="10.85546875" defaultRowHeight="14.25"/>
  <cols>
    <col min="1" max="1" width="10.85546875" style="85"/>
    <col min="2" max="2" width="9.85546875" style="91" customWidth="1"/>
    <col min="3" max="3" width="41.42578125" style="1" customWidth="1"/>
    <col min="4" max="4" width="39.42578125" style="1" customWidth="1"/>
    <col min="5" max="6" width="36.42578125" style="1" customWidth="1"/>
    <col min="7" max="7" width="17.7109375" style="1" customWidth="1"/>
    <col min="8" max="9" width="29.7109375" style="1" customWidth="1"/>
    <col min="10" max="10" width="21.140625" style="1" customWidth="1"/>
    <col min="11" max="11" width="74.140625" style="1" customWidth="1"/>
    <col min="12" max="205" width="10.85546875" style="51" customWidth="1"/>
    <col min="206" max="16384" width="10.85546875" style="85"/>
  </cols>
  <sheetData>
    <row r="1" spans="2:205" ht="23.25">
      <c r="B1" s="286" t="s">
        <v>148</v>
      </c>
      <c r="C1" s="287"/>
      <c r="D1" s="287"/>
      <c r="E1" s="287"/>
      <c r="F1" s="287"/>
      <c r="G1" s="287"/>
      <c r="H1" s="287"/>
      <c r="I1" s="287"/>
      <c r="J1" s="287"/>
      <c r="K1" s="287"/>
    </row>
    <row r="2" spans="2:205" ht="23.25">
      <c r="B2" s="286" t="s">
        <v>149</v>
      </c>
      <c r="C2" s="287"/>
      <c r="D2" s="287"/>
      <c r="E2" s="287"/>
      <c r="F2" s="287"/>
      <c r="G2" s="287"/>
      <c r="H2" s="287"/>
      <c r="I2" s="287"/>
      <c r="J2" s="287"/>
      <c r="K2" s="287"/>
    </row>
    <row r="3" spans="2:205" ht="23.25">
      <c r="B3" s="286" t="s">
        <v>0</v>
      </c>
      <c r="C3" s="287"/>
      <c r="D3" s="287"/>
      <c r="E3" s="287"/>
      <c r="F3" s="287"/>
      <c r="G3" s="287"/>
      <c r="H3" s="287"/>
      <c r="I3" s="287"/>
      <c r="J3" s="287"/>
      <c r="K3" s="287"/>
    </row>
    <row r="4" spans="2:205" ht="54.75" customHeight="1">
      <c r="B4" s="296" t="s">
        <v>192</v>
      </c>
      <c r="C4" s="297"/>
      <c r="D4" s="297"/>
      <c r="E4" s="297"/>
      <c r="F4" s="297"/>
      <c r="G4" s="297"/>
      <c r="H4" s="297"/>
      <c r="I4" s="297"/>
      <c r="J4" s="297"/>
      <c r="K4" s="297"/>
    </row>
    <row r="5" spans="2:205" ht="39" customHeight="1">
      <c r="B5" s="227" t="s">
        <v>3</v>
      </c>
      <c r="C5" s="228"/>
      <c r="D5" s="228"/>
      <c r="E5" s="228"/>
      <c r="F5" s="228"/>
      <c r="G5" s="228"/>
      <c r="H5" s="228"/>
      <c r="I5" s="228"/>
      <c r="J5" s="228"/>
      <c r="K5" s="228"/>
    </row>
    <row r="6" spans="2:205" ht="27.75">
      <c r="B6" s="227" t="s">
        <v>47</v>
      </c>
      <c r="C6" s="228"/>
      <c r="D6" s="228"/>
      <c r="E6" s="228"/>
      <c r="F6" s="228"/>
      <c r="G6" s="228"/>
      <c r="H6" s="228"/>
      <c r="I6" s="228"/>
      <c r="J6" s="228"/>
      <c r="K6" s="228"/>
    </row>
    <row r="7" spans="2:205" ht="15.75" thickBot="1">
      <c r="B7" s="30"/>
      <c r="C7" s="30"/>
      <c r="D7" s="30"/>
      <c r="E7" s="30"/>
      <c r="F7" s="30"/>
      <c r="G7" s="30"/>
      <c r="H7" s="30"/>
      <c r="I7" s="30"/>
      <c r="J7" s="30"/>
      <c r="K7" s="30"/>
    </row>
    <row r="8" spans="2:205" ht="43.5" customHeight="1" thickBot="1">
      <c r="B8" s="85"/>
      <c r="C8" s="173" t="s">
        <v>1</v>
      </c>
      <c r="D8" s="264" t="str">
        <f>+IG_2023_P1!C7</f>
        <v>Nuevo León</v>
      </c>
      <c r="E8" s="264"/>
      <c r="F8" s="30"/>
      <c r="G8" s="30"/>
      <c r="H8" s="30"/>
      <c r="I8" s="30"/>
      <c r="J8" s="172" t="s">
        <v>2</v>
      </c>
      <c r="K8" s="195" t="str">
        <f>+IG_2023_P1!C8</f>
        <v>agosto</v>
      </c>
      <c r="L8" s="85"/>
    </row>
    <row r="9" spans="2:205" ht="51" customHeight="1">
      <c r="B9" s="30"/>
      <c r="C9" s="30"/>
      <c r="D9" s="30"/>
      <c r="E9" s="30"/>
      <c r="F9" s="30"/>
      <c r="G9" s="30"/>
      <c r="H9" s="30"/>
      <c r="I9" s="30"/>
      <c r="J9" s="30"/>
      <c r="K9" s="30"/>
    </row>
    <row r="10" spans="2:205" ht="28.5" customHeight="1">
      <c r="B10" s="302" t="s">
        <v>13</v>
      </c>
      <c r="C10" s="302" t="s">
        <v>14</v>
      </c>
      <c r="D10" s="302" t="s">
        <v>43</v>
      </c>
      <c r="E10" s="302" t="s">
        <v>40</v>
      </c>
      <c r="F10" s="302" t="s">
        <v>41</v>
      </c>
      <c r="G10" s="302" t="s">
        <v>45</v>
      </c>
      <c r="H10" s="302" t="s">
        <v>40</v>
      </c>
      <c r="I10" s="302" t="s">
        <v>41</v>
      </c>
      <c r="J10" s="302" t="s">
        <v>46</v>
      </c>
      <c r="K10" s="302" t="s">
        <v>38</v>
      </c>
    </row>
    <row r="11" spans="2:205" s="87" customFormat="1" ht="28.5" customHeight="1">
      <c r="B11" s="302"/>
      <c r="C11" s="302"/>
      <c r="D11" s="302"/>
      <c r="E11" s="302"/>
      <c r="F11" s="302"/>
      <c r="G11" s="302"/>
      <c r="H11" s="302"/>
      <c r="I11" s="302"/>
      <c r="J11" s="302"/>
      <c r="K11" s="302"/>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row>
    <row r="12" spans="2:205" ht="59.25" customHeight="1">
      <c r="B12" s="174">
        <v>1</v>
      </c>
      <c r="C12" s="175" t="s">
        <v>147</v>
      </c>
      <c r="D12" s="176" t="s">
        <v>42</v>
      </c>
      <c r="E12" s="177" t="s">
        <v>194</v>
      </c>
      <c r="F12" s="176" t="s">
        <v>15</v>
      </c>
      <c r="G12" s="176" t="s">
        <v>44</v>
      </c>
      <c r="H12" s="183">
        <f>IG_2023_P1!V9</f>
        <v>97</v>
      </c>
      <c r="I12" s="183">
        <f>IG_2023_P1!M10</f>
        <v>107</v>
      </c>
      <c r="J12" s="184">
        <f>(H12/I12)</f>
        <v>0.90654205607476634</v>
      </c>
      <c r="K12" s="196" t="s">
        <v>294</v>
      </c>
      <c r="N12" s="85"/>
      <c r="O12" s="85"/>
      <c r="P12" s="85"/>
    </row>
    <row r="13" spans="2:205" ht="41.25" customHeight="1">
      <c r="B13" s="178">
        <v>2</v>
      </c>
      <c r="C13" s="179" t="s">
        <v>34</v>
      </c>
      <c r="D13" s="180" t="s">
        <v>42</v>
      </c>
      <c r="E13" s="180" t="s">
        <v>105</v>
      </c>
      <c r="F13" s="180" t="s">
        <v>16</v>
      </c>
      <c r="G13" s="180" t="s">
        <v>44</v>
      </c>
      <c r="H13" s="183">
        <v>11</v>
      </c>
      <c r="I13" s="183">
        <f>IG_2023_P2!C22</f>
        <v>11</v>
      </c>
      <c r="J13" s="184">
        <f t="shared" ref="J13:J20" si="0">(H13/I13)</f>
        <v>1</v>
      </c>
      <c r="K13" s="196" t="s">
        <v>307</v>
      </c>
      <c r="N13" s="85"/>
      <c r="O13" s="85"/>
      <c r="P13" s="85"/>
    </row>
    <row r="14" spans="2:205" s="89" customFormat="1" ht="42" customHeight="1">
      <c r="B14" s="178">
        <v>3</v>
      </c>
      <c r="C14" s="179" t="s">
        <v>17</v>
      </c>
      <c r="D14" s="180" t="s">
        <v>42</v>
      </c>
      <c r="E14" s="181" t="s">
        <v>139</v>
      </c>
      <c r="F14" s="180" t="s">
        <v>106</v>
      </c>
      <c r="G14" s="180" t="s">
        <v>44</v>
      </c>
      <c r="H14" s="183">
        <f>IG_PLANT_CAP!J72</f>
        <v>29</v>
      </c>
      <c r="I14" s="183">
        <f>IG_2023_P1!G30</f>
        <v>34</v>
      </c>
      <c r="J14" s="184">
        <f t="shared" si="0"/>
        <v>0.8529411764705882</v>
      </c>
      <c r="K14" s="196" t="s">
        <v>295</v>
      </c>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row>
    <row r="15" spans="2:205" ht="66.75" customHeight="1">
      <c r="B15" s="174">
        <v>4</v>
      </c>
      <c r="C15" s="175" t="s">
        <v>18</v>
      </c>
      <c r="D15" s="176" t="s">
        <v>42</v>
      </c>
      <c r="E15" s="176" t="s">
        <v>19</v>
      </c>
      <c r="F15" s="176" t="s">
        <v>20</v>
      </c>
      <c r="G15" s="176" t="s">
        <v>44</v>
      </c>
      <c r="H15" s="182">
        <v>0</v>
      </c>
      <c r="I15" s="183">
        <f>I13</f>
        <v>11</v>
      </c>
      <c r="J15" s="184">
        <f t="shared" si="0"/>
        <v>0</v>
      </c>
      <c r="K15" s="196" t="s">
        <v>296</v>
      </c>
    </row>
    <row r="16" spans="2:205" ht="91.5" customHeight="1">
      <c r="B16" s="174">
        <v>5</v>
      </c>
      <c r="C16" s="175" t="s">
        <v>21</v>
      </c>
      <c r="D16" s="176" t="s">
        <v>42</v>
      </c>
      <c r="E16" s="176" t="s">
        <v>22</v>
      </c>
      <c r="F16" s="176" t="s">
        <v>79</v>
      </c>
      <c r="G16" s="176" t="s">
        <v>44</v>
      </c>
      <c r="H16" s="340">
        <v>45</v>
      </c>
      <c r="I16" s="340">
        <v>38</v>
      </c>
      <c r="J16" s="184">
        <f t="shared" si="0"/>
        <v>1.1842105263157894</v>
      </c>
      <c r="K16" s="196" t="s">
        <v>331</v>
      </c>
    </row>
    <row r="17" spans="2:205" ht="171.75" customHeight="1">
      <c r="B17" s="174">
        <v>6</v>
      </c>
      <c r="C17" s="175" t="s">
        <v>23</v>
      </c>
      <c r="D17" s="176" t="s">
        <v>42</v>
      </c>
      <c r="E17" s="181" t="s">
        <v>141</v>
      </c>
      <c r="F17" s="176" t="s">
        <v>108</v>
      </c>
      <c r="G17" s="176" t="s">
        <v>44</v>
      </c>
      <c r="H17" s="340">
        <v>4</v>
      </c>
      <c r="I17" s="340">
        <v>10</v>
      </c>
      <c r="J17" s="184">
        <f t="shared" si="0"/>
        <v>0.4</v>
      </c>
      <c r="K17" s="196" t="s">
        <v>314</v>
      </c>
    </row>
    <row r="18" spans="2:205" ht="125.25" customHeight="1">
      <c r="B18" s="174">
        <v>7</v>
      </c>
      <c r="C18" s="175" t="s">
        <v>24</v>
      </c>
      <c r="D18" s="176" t="s">
        <v>42</v>
      </c>
      <c r="E18" s="176" t="s">
        <v>73</v>
      </c>
      <c r="F18" s="176" t="s">
        <v>139</v>
      </c>
      <c r="G18" s="176" t="s">
        <v>44</v>
      </c>
      <c r="H18" s="183">
        <f>+IG_PLANT_CAP!M72</f>
        <v>11</v>
      </c>
      <c r="I18" s="183">
        <f>+H14</f>
        <v>29</v>
      </c>
      <c r="J18" s="184">
        <f t="shared" si="0"/>
        <v>0.37931034482758619</v>
      </c>
      <c r="K18" s="197" t="s">
        <v>297</v>
      </c>
    </row>
    <row r="19" spans="2:205" ht="34.5" customHeight="1">
      <c r="B19" s="174">
        <v>8</v>
      </c>
      <c r="C19" s="175" t="s">
        <v>25</v>
      </c>
      <c r="D19" s="176" t="s">
        <v>42</v>
      </c>
      <c r="E19" s="176" t="s">
        <v>63</v>
      </c>
      <c r="F19" s="176" t="s">
        <v>64</v>
      </c>
      <c r="G19" s="176" t="s">
        <v>44</v>
      </c>
      <c r="H19" s="182">
        <v>0</v>
      </c>
      <c r="I19" s="183">
        <f>I13*2</f>
        <v>22</v>
      </c>
      <c r="J19" s="184">
        <f t="shared" si="0"/>
        <v>0</v>
      </c>
      <c r="K19" s="197" t="s">
        <v>298</v>
      </c>
    </row>
    <row r="20" spans="2:205" ht="25.5">
      <c r="B20" s="174">
        <v>9</v>
      </c>
      <c r="C20" s="175" t="s">
        <v>26</v>
      </c>
      <c r="D20" s="176" t="s">
        <v>42</v>
      </c>
      <c r="E20" s="176" t="s">
        <v>27</v>
      </c>
      <c r="F20" s="176" t="s">
        <v>63</v>
      </c>
      <c r="G20" s="176" t="s">
        <v>44</v>
      </c>
      <c r="H20" s="182">
        <v>0</v>
      </c>
      <c r="I20" s="183">
        <f>+H19</f>
        <v>0</v>
      </c>
      <c r="J20" s="184" t="e">
        <f t="shared" si="0"/>
        <v>#DIV/0!</v>
      </c>
      <c r="K20" s="197" t="s">
        <v>299</v>
      </c>
    </row>
    <row r="21" spans="2:205" ht="18">
      <c r="B21" s="90"/>
      <c r="C21" s="79"/>
      <c r="D21" s="79"/>
      <c r="E21" s="79"/>
      <c r="F21" s="79"/>
      <c r="G21" s="79"/>
      <c r="H21" s="79"/>
      <c r="I21" s="79"/>
      <c r="J21" s="79"/>
      <c r="K21" s="51"/>
    </row>
    <row r="22" spans="2:205" ht="18">
      <c r="B22" s="299" t="s">
        <v>28</v>
      </c>
      <c r="C22" s="300"/>
      <c r="D22" s="300"/>
      <c r="E22" s="300"/>
      <c r="F22" s="300"/>
      <c r="G22" s="300"/>
      <c r="H22" s="300"/>
      <c r="I22" s="300"/>
      <c r="J22" s="300"/>
      <c r="K22" s="301"/>
    </row>
    <row r="23" spans="2:205" ht="63.75" customHeight="1" thickBot="1">
      <c r="B23" s="298"/>
      <c r="C23" s="298"/>
      <c r="D23" s="298"/>
      <c r="E23" s="298"/>
      <c r="F23" s="298"/>
      <c r="G23" s="298"/>
      <c r="H23" s="298"/>
      <c r="I23" s="298"/>
      <c r="J23" s="298"/>
      <c r="K23" s="298"/>
      <c r="L23" s="122"/>
      <c r="M23" s="122"/>
      <c r="N23" s="122"/>
      <c r="O23" s="122"/>
      <c r="P23" s="122"/>
      <c r="Q23" s="122"/>
      <c r="R23" s="122"/>
      <c r="S23" s="122"/>
      <c r="T23" s="122"/>
      <c r="U23" s="122"/>
      <c r="V23" s="122"/>
      <c r="W23" s="122"/>
      <c r="X23" s="122"/>
      <c r="Y23" s="122"/>
      <c r="Z23" s="122"/>
      <c r="AA23" s="122"/>
      <c r="AB23" s="122"/>
      <c r="AC23" s="122"/>
      <c r="AD23" s="122"/>
      <c r="AE23" s="122"/>
    </row>
    <row r="24" spans="2:205">
      <c r="C24" s="91"/>
    </row>
    <row r="25" spans="2:205" s="93" customFormat="1" ht="54.95" customHeight="1">
      <c r="B25" s="91"/>
      <c r="C25" s="91"/>
      <c r="D25" s="288" t="s">
        <v>185</v>
      </c>
      <c r="E25" s="289"/>
      <c r="F25" s="1"/>
      <c r="G25" s="291" t="s">
        <v>186</v>
      </c>
      <c r="H25" s="292"/>
      <c r="I25" s="292"/>
      <c r="J25" s="1"/>
      <c r="K25" s="1"/>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c r="BM25" s="92"/>
      <c r="BN25" s="92"/>
      <c r="BO25" s="92"/>
      <c r="BP25" s="92"/>
      <c r="BQ25" s="92"/>
      <c r="BR25" s="92"/>
      <c r="BS25" s="92"/>
      <c r="BT25" s="92"/>
      <c r="BU25" s="92"/>
      <c r="BV25" s="92"/>
      <c r="BW25" s="92"/>
      <c r="BX25" s="92"/>
      <c r="BY25" s="92"/>
      <c r="BZ25" s="92"/>
      <c r="CA25" s="92"/>
      <c r="CB25" s="92"/>
      <c r="CC25" s="92"/>
      <c r="CD25" s="92"/>
      <c r="CE25" s="92"/>
      <c r="CF25" s="92"/>
      <c r="CG25" s="92"/>
      <c r="CH25" s="92"/>
      <c r="CI25" s="92"/>
      <c r="CJ25" s="92"/>
      <c r="CK25" s="92"/>
      <c r="CL25" s="92"/>
      <c r="CM25" s="92"/>
      <c r="CN25" s="92"/>
      <c r="CO25" s="92"/>
      <c r="CP25" s="92"/>
      <c r="CQ25" s="92"/>
      <c r="CR25" s="92"/>
      <c r="CS25" s="92"/>
      <c r="CT25" s="92"/>
      <c r="CU25" s="92"/>
      <c r="CV25" s="92"/>
      <c r="CW25" s="92"/>
      <c r="CX25" s="92"/>
      <c r="CY25" s="92"/>
      <c r="CZ25" s="92"/>
      <c r="DA25" s="92"/>
      <c r="DB25" s="92"/>
      <c r="DC25" s="92"/>
      <c r="DD25" s="92"/>
      <c r="DE25" s="92"/>
      <c r="DF25" s="92"/>
      <c r="DG25" s="92"/>
      <c r="DH25" s="92"/>
      <c r="DI25" s="92"/>
      <c r="DJ25" s="92"/>
      <c r="DK25" s="92"/>
      <c r="DL25" s="92"/>
      <c r="DM25" s="92"/>
      <c r="DN25" s="92"/>
      <c r="DO25" s="92"/>
      <c r="DP25" s="92"/>
      <c r="DQ25" s="92"/>
      <c r="DR25" s="92"/>
      <c r="DS25" s="92"/>
      <c r="DT25" s="92"/>
      <c r="DU25" s="92"/>
      <c r="DV25" s="92"/>
      <c r="DW25" s="92"/>
      <c r="DX25" s="92"/>
      <c r="DY25" s="92"/>
      <c r="DZ25" s="92"/>
      <c r="EA25" s="92"/>
      <c r="EB25" s="92"/>
      <c r="EC25" s="92"/>
      <c r="ED25" s="92"/>
      <c r="EE25" s="92"/>
      <c r="EF25" s="92"/>
      <c r="EG25" s="92"/>
      <c r="EH25" s="92"/>
      <c r="EI25" s="92"/>
      <c r="EJ25" s="92"/>
      <c r="EK25" s="92"/>
      <c r="EL25" s="92"/>
      <c r="EM25" s="92"/>
      <c r="EN25" s="92"/>
      <c r="EO25" s="92"/>
      <c r="EP25" s="92"/>
      <c r="EQ25" s="92"/>
      <c r="ER25" s="92"/>
      <c r="ES25" s="92"/>
      <c r="ET25" s="92"/>
      <c r="EU25" s="92"/>
      <c r="EV25" s="92"/>
      <c r="EW25" s="92"/>
      <c r="EX25" s="92"/>
      <c r="EY25" s="92"/>
      <c r="EZ25" s="92"/>
      <c r="FA25" s="92"/>
      <c r="FB25" s="92"/>
      <c r="FC25" s="92"/>
      <c r="FD25" s="92"/>
      <c r="FE25" s="92"/>
      <c r="FF25" s="92"/>
      <c r="FG25" s="92"/>
      <c r="FH25" s="92"/>
      <c r="FI25" s="92"/>
      <c r="FJ25" s="92"/>
      <c r="FK25" s="92"/>
      <c r="FL25" s="92"/>
      <c r="FM25" s="92"/>
      <c r="FN25" s="92"/>
      <c r="FO25" s="92"/>
      <c r="FP25" s="92"/>
      <c r="FQ25" s="92"/>
      <c r="FR25" s="92"/>
      <c r="FS25" s="92"/>
      <c r="FT25" s="92"/>
      <c r="FU25" s="92"/>
      <c r="FV25" s="92"/>
      <c r="FW25" s="92"/>
      <c r="FX25" s="92"/>
      <c r="FY25" s="92"/>
      <c r="FZ25" s="92"/>
      <c r="GA25" s="92"/>
      <c r="GB25" s="92"/>
      <c r="GC25" s="92"/>
      <c r="GD25" s="92"/>
      <c r="GE25" s="92"/>
      <c r="GF25" s="92"/>
      <c r="GG25" s="92"/>
      <c r="GH25" s="92"/>
      <c r="GI25" s="92"/>
      <c r="GJ25" s="92"/>
      <c r="GK25" s="92"/>
      <c r="GL25" s="92"/>
      <c r="GM25" s="92"/>
      <c r="GN25" s="92"/>
      <c r="GO25" s="92"/>
      <c r="GP25" s="92"/>
      <c r="GQ25" s="92"/>
      <c r="GR25" s="92"/>
      <c r="GS25" s="92"/>
      <c r="GT25" s="92"/>
      <c r="GU25" s="92"/>
      <c r="GV25" s="92"/>
      <c r="GW25" s="92"/>
    </row>
    <row r="26" spans="2:205" ht="111" customHeight="1">
      <c r="C26" s="91"/>
      <c r="D26" s="290" t="s">
        <v>303</v>
      </c>
      <c r="E26" s="290"/>
      <c r="G26" s="293" t="s">
        <v>304</v>
      </c>
      <c r="H26" s="294"/>
      <c r="I26" s="295"/>
    </row>
    <row r="27" spans="2:205">
      <c r="C27" s="91"/>
    </row>
  </sheetData>
  <sheetProtection formatCells="0" formatColumns="0" formatRows="0" insertColumns="0" insertRows="0" sort="0"/>
  <mergeCells count="23">
    <mergeCell ref="K10:K11"/>
    <mergeCell ref="D8:E8"/>
    <mergeCell ref="B3:K3"/>
    <mergeCell ref="B2:K2"/>
    <mergeCell ref="G10:G11"/>
    <mergeCell ref="H10:H11"/>
    <mergeCell ref="I10:I11"/>
    <mergeCell ref="B1:K1"/>
    <mergeCell ref="B5:K5"/>
    <mergeCell ref="D25:E25"/>
    <mergeCell ref="D26:E26"/>
    <mergeCell ref="G25:I25"/>
    <mergeCell ref="G26:I26"/>
    <mergeCell ref="B4:K4"/>
    <mergeCell ref="B23:K23"/>
    <mergeCell ref="B6:K6"/>
    <mergeCell ref="B22:K22"/>
    <mergeCell ref="B10:B11"/>
    <mergeCell ref="C10:C11"/>
    <mergeCell ref="D10:D11"/>
    <mergeCell ref="E10:E11"/>
    <mergeCell ref="F10:F11"/>
    <mergeCell ref="J10:J11"/>
  </mergeCells>
  <printOptions horizontalCentered="1" verticalCentered="1"/>
  <pageMargins left="0.59055118110236227" right="0" top="0.19685039370078741" bottom="0.23622047244094491" header="0.15748031496062992" footer="0.15748031496062992"/>
  <pageSetup scale="37" orientation="landscape" r:id="rId1"/>
  <headerFooter differentOddEven="1" differentFirst="1">
    <evenFooter>&amp;C&amp;P</evenFooter>
  </headerFooter>
  <ignoredErrors>
    <ignoredError sqref="J20"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A72"/>
  <sheetViews>
    <sheetView topLeftCell="G13" zoomScale="70" zoomScaleNormal="70" zoomScaleSheetLayoutView="55" zoomScalePageLayoutView="70" workbookViewId="0">
      <selection activeCell="L36" sqref="L36"/>
    </sheetView>
  </sheetViews>
  <sheetFormatPr baseColWidth="10" defaultColWidth="11.42578125" defaultRowHeight="15"/>
  <cols>
    <col min="1" max="1" width="5.42578125" style="104" bestFit="1" customWidth="1"/>
    <col min="2" max="2" width="14.42578125" style="111" customWidth="1"/>
    <col min="3" max="3" width="11.42578125" style="112"/>
    <col min="4" max="4" width="21.42578125" style="112" customWidth="1"/>
    <col min="5" max="6" width="12.42578125" style="112" customWidth="1"/>
    <col min="7" max="7" width="17.42578125" style="112" customWidth="1"/>
    <col min="8" max="8" width="19.7109375" style="112" customWidth="1"/>
    <col min="9" max="9" width="18.28515625" style="112" customWidth="1"/>
    <col min="10" max="11" width="6.42578125" style="112" customWidth="1"/>
    <col min="12" max="12" width="12.85546875" style="112" customWidth="1"/>
    <col min="13" max="13" width="10.42578125" style="112" customWidth="1"/>
    <col min="14" max="15" width="3.140625" style="112" bestFit="1" customWidth="1"/>
    <col min="16" max="32" width="3.85546875" style="112" customWidth="1"/>
    <col min="33" max="33" width="24.7109375" style="112" customWidth="1"/>
    <col min="34" max="34" width="19.85546875" style="112" customWidth="1"/>
    <col min="35" max="36" width="13.7109375" style="112" customWidth="1"/>
    <col min="37" max="37" width="21.42578125" style="2" customWidth="1"/>
    <col min="38" max="16384" width="11.42578125" style="2"/>
  </cols>
  <sheetData>
    <row r="1" spans="1:209" s="85" customFormat="1" ht="18">
      <c r="A1" s="333" t="s">
        <v>148</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51"/>
      <c r="FE1" s="51"/>
      <c r="FF1" s="51"/>
      <c r="FG1" s="51"/>
      <c r="FH1" s="51"/>
      <c r="FI1" s="51"/>
      <c r="FJ1" s="51"/>
      <c r="FK1" s="51"/>
      <c r="FL1" s="51"/>
      <c r="FM1" s="51"/>
      <c r="FN1" s="51"/>
      <c r="FO1" s="51"/>
      <c r="FP1" s="51"/>
      <c r="FQ1" s="51"/>
      <c r="FR1" s="51"/>
      <c r="FS1" s="51"/>
      <c r="FT1" s="51"/>
      <c r="FU1" s="51"/>
      <c r="FV1" s="51"/>
      <c r="FW1" s="51"/>
      <c r="FX1" s="51"/>
      <c r="FY1" s="51"/>
      <c r="FZ1" s="51"/>
      <c r="GA1" s="51"/>
      <c r="GB1" s="51"/>
      <c r="GC1" s="51"/>
      <c r="GD1" s="51"/>
      <c r="GE1" s="51"/>
      <c r="GF1" s="51"/>
      <c r="GG1" s="51"/>
      <c r="GH1" s="51"/>
      <c r="GI1" s="51"/>
      <c r="GJ1" s="51"/>
      <c r="GK1" s="51"/>
      <c r="GL1" s="51"/>
      <c r="GM1" s="51"/>
      <c r="GN1" s="51"/>
      <c r="GO1" s="51"/>
      <c r="GP1" s="51"/>
      <c r="GQ1" s="51"/>
      <c r="GR1" s="51"/>
      <c r="GS1" s="51"/>
      <c r="GT1" s="51"/>
      <c r="GU1" s="51"/>
      <c r="GV1" s="51"/>
      <c r="GW1" s="51"/>
      <c r="GX1" s="51"/>
      <c r="GY1" s="51"/>
      <c r="GZ1" s="51"/>
      <c r="HA1" s="51"/>
    </row>
    <row r="2" spans="1:209" s="85" customFormat="1" ht="18">
      <c r="A2" s="333" t="s">
        <v>149</v>
      </c>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row>
    <row r="3" spans="1:209" s="85" customFormat="1" ht="18">
      <c r="A3" s="333" t="s">
        <v>0</v>
      </c>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51"/>
      <c r="FE3" s="51"/>
      <c r="FF3" s="51"/>
      <c r="FG3" s="51"/>
      <c r="FH3" s="51"/>
      <c r="FI3" s="51"/>
      <c r="FJ3" s="51"/>
      <c r="FK3" s="51"/>
      <c r="FL3" s="51"/>
      <c r="FM3" s="51"/>
      <c r="FN3" s="51"/>
      <c r="FO3" s="51"/>
      <c r="FP3" s="51"/>
      <c r="FQ3" s="51"/>
      <c r="FR3" s="51"/>
      <c r="FS3" s="51"/>
      <c r="FT3" s="51"/>
      <c r="FU3" s="51"/>
      <c r="FV3" s="51"/>
      <c r="FW3" s="51"/>
      <c r="FX3" s="51"/>
      <c r="FY3" s="51"/>
      <c r="FZ3" s="51"/>
      <c r="GA3" s="51"/>
      <c r="GB3" s="51"/>
      <c r="GC3" s="51"/>
      <c r="GD3" s="51"/>
      <c r="GE3" s="51"/>
      <c r="GF3" s="51"/>
      <c r="GG3" s="51"/>
      <c r="GH3" s="51"/>
      <c r="GI3" s="51"/>
      <c r="GJ3" s="51"/>
      <c r="GK3" s="51"/>
      <c r="GL3" s="51"/>
      <c r="GM3" s="51"/>
      <c r="GN3" s="51"/>
      <c r="GO3" s="51"/>
      <c r="GP3" s="51"/>
      <c r="GQ3" s="51"/>
      <c r="GR3" s="51"/>
      <c r="GS3" s="51"/>
      <c r="GT3" s="51"/>
      <c r="GU3" s="51"/>
      <c r="GV3" s="51"/>
      <c r="GW3" s="51"/>
      <c r="GX3" s="51"/>
      <c r="GY3" s="51"/>
      <c r="GZ3" s="51"/>
      <c r="HA3" s="51"/>
    </row>
    <row r="4" spans="1:209" s="85" customFormat="1" ht="18">
      <c r="A4" s="333" t="s">
        <v>192</v>
      </c>
      <c r="B4" s="333"/>
      <c r="C4" s="333"/>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c r="AJ4" s="333"/>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51"/>
      <c r="FE4" s="51"/>
      <c r="FF4" s="51"/>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row>
    <row r="5" spans="1:209" s="85" customFormat="1" ht="15.75">
      <c r="A5" s="334" t="s">
        <v>193</v>
      </c>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row>
    <row r="6" spans="1:209" s="85" customFormat="1" ht="18">
      <c r="A6" s="331" t="s">
        <v>126</v>
      </c>
      <c r="B6" s="331"/>
      <c r="C6" s="331"/>
      <c r="D6" s="331"/>
      <c r="E6" s="331"/>
      <c r="F6" s="331"/>
      <c r="G6" s="331"/>
      <c r="H6" s="331"/>
      <c r="I6" s="331"/>
      <c r="J6" s="331"/>
      <c r="K6" s="331"/>
      <c r="L6" s="331"/>
      <c r="M6" s="331"/>
      <c r="N6" s="331"/>
      <c r="O6" s="331"/>
      <c r="P6" s="331"/>
      <c r="Q6" s="331"/>
      <c r="R6" s="331"/>
      <c r="S6" s="331"/>
      <c r="T6" s="331"/>
      <c r="U6" s="331"/>
      <c r="V6" s="331"/>
      <c r="W6" s="331"/>
      <c r="X6" s="331"/>
      <c r="Y6" s="331"/>
      <c r="Z6" s="331"/>
      <c r="AA6" s="331"/>
      <c r="AB6" s="331"/>
      <c r="AC6" s="331"/>
      <c r="AD6" s="331"/>
      <c r="AE6" s="331"/>
      <c r="AF6" s="331"/>
      <c r="AG6" s="331"/>
      <c r="AH6" s="331"/>
      <c r="AI6" s="331"/>
      <c r="AJ6" s="33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row>
    <row r="7" spans="1:209" s="85" customFormat="1">
      <c r="A7" s="97"/>
      <c r="B7" s="30"/>
      <c r="C7" s="30"/>
      <c r="D7" s="30"/>
      <c r="E7" s="30"/>
      <c r="F7" s="30"/>
      <c r="G7" s="30"/>
      <c r="H7" s="30"/>
      <c r="I7" s="30"/>
      <c r="J7" s="30"/>
      <c r="K7" s="30"/>
      <c r="L7" s="30"/>
      <c r="M7" s="30"/>
      <c r="N7" s="30"/>
      <c r="O7" s="98"/>
      <c r="P7" s="98"/>
      <c r="Q7" s="98"/>
      <c r="R7" s="98"/>
      <c r="S7" s="98"/>
      <c r="T7" s="98"/>
      <c r="U7" s="98"/>
      <c r="V7" s="98"/>
      <c r="W7" s="98"/>
      <c r="X7" s="98"/>
      <c r="Y7" s="98"/>
      <c r="Z7" s="98"/>
      <c r="AA7" s="98"/>
      <c r="AB7" s="98"/>
      <c r="AC7" s="98"/>
      <c r="AD7" s="98"/>
      <c r="AE7" s="98"/>
      <c r="AF7" s="98"/>
      <c r="AG7" s="98"/>
      <c r="AH7" s="98"/>
      <c r="AI7" s="98"/>
      <c r="AJ7" s="98"/>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51"/>
      <c r="FE7" s="51"/>
      <c r="FF7" s="51"/>
      <c r="FG7" s="51"/>
      <c r="FH7" s="51"/>
      <c r="FI7" s="51"/>
      <c r="FJ7" s="51"/>
      <c r="FK7" s="51"/>
      <c r="FL7" s="51"/>
      <c r="FM7" s="51"/>
      <c r="FN7" s="51"/>
      <c r="FO7" s="51"/>
      <c r="FP7" s="51"/>
      <c r="FQ7" s="51"/>
      <c r="FR7" s="51"/>
      <c r="FS7" s="51"/>
      <c r="FT7" s="51"/>
      <c r="FU7" s="51"/>
      <c r="FV7" s="51"/>
      <c r="FW7" s="51"/>
      <c r="FX7" s="51"/>
      <c r="FY7" s="51"/>
      <c r="FZ7" s="51"/>
      <c r="GA7" s="51"/>
      <c r="GB7" s="51"/>
      <c r="GC7" s="51"/>
      <c r="GD7" s="51"/>
      <c r="GE7" s="51"/>
      <c r="GF7" s="51"/>
      <c r="GG7" s="51"/>
      <c r="GH7" s="51"/>
      <c r="GI7" s="51"/>
      <c r="GJ7" s="51"/>
      <c r="GK7" s="51"/>
      <c r="GL7" s="51"/>
      <c r="GM7" s="51"/>
      <c r="GN7" s="51"/>
      <c r="GO7" s="51"/>
      <c r="GP7" s="51"/>
      <c r="GQ7" s="51"/>
      <c r="GR7" s="51"/>
      <c r="GS7" s="51"/>
      <c r="GT7" s="51"/>
      <c r="GU7" s="51"/>
      <c r="GV7" s="51"/>
      <c r="GW7" s="51"/>
      <c r="GX7" s="51"/>
      <c r="GY7" s="51"/>
      <c r="GZ7" s="51"/>
      <c r="HA7" s="51"/>
    </row>
    <row r="8" spans="1:209" s="85" customFormat="1" ht="24" customHeight="1">
      <c r="A8" s="97"/>
      <c r="B8" s="239" t="s">
        <v>1</v>
      </c>
      <c r="C8" s="239"/>
      <c r="D8" s="239"/>
      <c r="E8" s="264" t="str">
        <f>IG_2023_P1!C7</f>
        <v>Nuevo León</v>
      </c>
      <c r="F8" s="264"/>
      <c r="G8" s="30"/>
      <c r="H8" s="30"/>
      <c r="I8" s="30"/>
      <c r="J8" s="30"/>
      <c r="K8" s="8"/>
      <c r="L8" s="8"/>
      <c r="M8" s="8"/>
      <c r="N8" s="338" t="str">
        <f>+IG_2023_P1!C8</f>
        <v>agosto</v>
      </c>
      <c r="O8" s="339"/>
      <c r="P8" s="339"/>
      <c r="Q8" s="339"/>
      <c r="R8" s="339"/>
      <c r="S8" s="339"/>
      <c r="T8" s="339"/>
      <c r="U8" s="339"/>
      <c r="V8" s="339"/>
      <c r="W8" s="339"/>
      <c r="X8" s="339"/>
      <c r="Y8" s="339"/>
      <c r="Z8" s="339"/>
      <c r="AA8" s="339"/>
      <c r="AB8" s="339"/>
      <c r="AC8" s="339"/>
      <c r="AD8" s="339"/>
      <c r="AE8" s="339"/>
      <c r="AF8" s="339"/>
      <c r="AG8" s="339"/>
      <c r="AH8" s="339"/>
      <c r="AI8" s="339"/>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51"/>
      <c r="FE8" s="51"/>
      <c r="FF8" s="51"/>
      <c r="FG8" s="51"/>
      <c r="FH8" s="51"/>
      <c r="FI8" s="51"/>
      <c r="FJ8" s="51"/>
      <c r="FK8" s="51"/>
      <c r="FL8" s="51"/>
      <c r="FM8" s="51"/>
      <c r="FN8" s="51"/>
      <c r="FO8" s="51"/>
      <c r="FP8" s="51"/>
      <c r="FQ8" s="51"/>
      <c r="FR8" s="51"/>
      <c r="FS8" s="51"/>
      <c r="FT8" s="51"/>
      <c r="FU8" s="51"/>
      <c r="FV8" s="51"/>
      <c r="FW8" s="51"/>
      <c r="FX8" s="51"/>
      <c r="FY8" s="51"/>
      <c r="FZ8" s="51"/>
      <c r="GA8" s="51"/>
      <c r="GB8" s="51"/>
      <c r="GC8" s="51"/>
      <c r="GD8" s="51"/>
      <c r="GE8" s="51"/>
      <c r="GF8" s="51"/>
      <c r="GG8" s="51"/>
      <c r="GH8" s="51"/>
      <c r="GI8" s="51"/>
      <c r="GJ8" s="51"/>
      <c r="GK8" s="51"/>
      <c r="GL8" s="51"/>
      <c r="GM8" s="51"/>
      <c r="GN8" s="51"/>
      <c r="GO8" s="51"/>
      <c r="GP8" s="51"/>
      <c r="GQ8" s="51"/>
      <c r="GR8" s="51"/>
      <c r="GS8" s="51"/>
      <c r="GT8" s="51"/>
      <c r="GU8" s="51"/>
      <c r="GV8" s="51"/>
      <c r="GW8" s="51"/>
      <c r="GX8" s="51"/>
      <c r="GY8" s="51"/>
      <c r="GZ8" s="51"/>
      <c r="HA8" s="51"/>
    </row>
    <row r="10" spans="1:209" s="100" customFormat="1" ht="11.25">
      <c r="A10" s="99"/>
      <c r="B10" s="327" t="s">
        <v>7</v>
      </c>
      <c r="C10" s="327" t="s">
        <v>113</v>
      </c>
      <c r="D10" s="328" t="s">
        <v>131</v>
      </c>
      <c r="E10" s="306" t="s">
        <v>118</v>
      </c>
      <c r="F10" s="306" t="s">
        <v>117</v>
      </c>
      <c r="G10" s="327" t="s">
        <v>114</v>
      </c>
      <c r="H10" s="306" t="s">
        <v>115</v>
      </c>
      <c r="I10" s="306" t="s">
        <v>116</v>
      </c>
      <c r="J10" s="306" t="s">
        <v>123</v>
      </c>
      <c r="K10" s="306"/>
      <c r="L10" s="307" t="s">
        <v>142</v>
      </c>
      <c r="M10" s="307" t="s">
        <v>132</v>
      </c>
      <c r="N10" s="310" t="s">
        <v>138</v>
      </c>
      <c r="O10" s="310"/>
      <c r="P10" s="310"/>
      <c r="Q10" s="310"/>
      <c r="R10" s="310"/>
      <c r="S10" s="310"/>
      <c r="T10" s="310"/>
      <c r="U10" s="310"/>
      <c r="V10" s="310"/>
      <c r="W10" s="310"/>
      <c r="X10" s="310"/>
      <c r="Y10" s="310"/>
      <c r="Z10" s="310"/>
      <c r="AA10" s="310"/>
      <c r="AB10" s="310"/>
      <c r="AC10" s="310"/>
      <c r="AD10" s="310"/>
      <c r="AE10" s="310"/>
      <c r="AF10" s="311" t="s">
        <v>127</v>
      </c>
      <c r="AG10" s="314" t="s">
        <v>145</v>
      </c>
      <c r="AH10" s="314" t="s">
        <v>119</v>
      </c>
      <c r="AI10" s="187" t="str">
        <f>N8</f>
        <v>agosto</v>
      </c>
      <c r="AJ10" s="187" t="str">
        <f>AI10</f>
        <v>agosto</v>
      </c>
    </row>
    <row r="11" spans="1:209" s="100" customFormat="1" ht="15" customHeight="1">
      <c r="A11" s="99"/>
      <c r="B11" s="327"/>
      <c r="C11" s="327"/>
      <c r="D11" s="329"/>
      <c r="E11" s="306"/>
      <c r="F11" s="306"/>
      <c r="G11" s="327"/>
      <c r="H11" s="306"/>
      <c r="I11" s="306"/>
      <c r="J11" s="306"/>
      <c r="K11" s="306"/>
      <c r="L11" s="308"/>
      <c r="M11" s="308"/>
      <c r="N11" s="310"/>
      <c r="O11" s="310"/>
      <c r="P11" s="310"/>
      <c r="Q11" s="310"/>
      <c r="R11" s="310"/>
      <c r="S11" s="310"/>
      <c r="T11" s="310"/>
      <c r="U11" s="310"/>
      <c r="V11" s="310"/>
      <c r="W11" s="310"/>
      <c r="X11" s="310"/>
      <c r="Y11" s="310"/>
      <c r="Z11" s="310"/>
      <c r="AA11" s="310"/>
      <c r="AB11" s="310"/>
      <c r="AC11" s="310"/>
      <c r="AD11" s="310"/>
      <c r="AE11" s="310"/>
      <c r="AF11" s="312"/>
      <c r="AG11" s="315"/>
      <c r="AH11" s="315"/>
      <c r="AI11" s="317" t="s">
        <v>143</v>
      </c>
      <c r="AJ11" s="317" t="s">
        <v>144</v>
      </c>
    </row>
    <row r="12" spans="1:209" s="100" customFormat="1" ht="15" customHeight="1">
      <c r="A12" s="99"/>
      <c r="B12" s="327"/>
      <c r="C12" s="327"/>
      <c r="D12" s="329"/>
      <c r="E12" s="306"/>
      <c r="F12" s="306"/>
      <c r="G12" s="327"/>
      <c r="H12" s="306"/>
      <c r="I12" s="306"/>
      <c r="J12" s="185" t="s">
        <v>124</v>
      </c>
      <c r="K12" s="185" t="s">
        <v>125</v>
      </c>
      <c r="L12" s="308"/>
      <c r="M12" s="308"/>
      <c r="N12" s="310"/>
      <c r="O12" s="310"/>
      <c r="P12" s="310"/>
      <c r="Q12" s="310"/>
      <c r="R12" s="310"/>
      <c r="S12" s="310"/>
      <c r="T12" s="310"/>
      <c r="U12" s="310"/>
      <c r="V12" s="310"/>
      <c r="W12" s="310"/>
      <c r="X12" s="310"/>
      <c r="Y12" s="310"/>
      <c r="Z12" s="310"/>
      <c r="AA12" s="310"/>
      <c r="AB12" s="310"/>
      <c r="AC12" s="310"/>
      <c r="AD12" s="310"/>
      <c r="AE12" s="310"/>
      <c r="AF12" s="313"/>
      <c r="AG12" s="315"/>
      <c r="AH12" s="315"/>
      <c r="AI12" s="317"/>
      <c r="AJ12" s="317"/>
    </row>
    <row r="13" spans="1:209" s="102" customFormat="1" ht="31.5" customHeight="1">
      <c r="A13" s="101"/>
      <c r="B13" s="327"/>
      <c r="C13" s="327"/>
      <c r="D13" s="330"/>
      <c r="E13" s="306"/>
      <c r="F13" s="306"/>
      <c r="G13" s="327"/>
      <c r="H13" s="185" t="s">
        <v>122</v>
      </c>
      <c r="I13" s="185" t="s">
        <v>122</v>
      </c>
      <c r="J13" s="306" t="s">
        <v>121</v>
      </c>
      <c r="K13" s="306"/>
      <c r="L13" s="309"/>
      <c r="M13" s="309"/>
      <c r="N13" s="186">
        <v>1</v>
      </c>
      <c r="O13" s="186">
        <v>2</v>
      </c>
      <c r="P13" s="186">
        <v>3</v>
      </c>
      <c r="Q13" s="186">
        <v>4</v>
      </c>
      <c r="R13" s="186">
        <v>5</v>
      </c>
      <c r="S13" s="186">
        <v>6</v>
      </c>
      <c r="T13" s="186">
        <v>7</v>
      </c>
      <c r="U13" s="186">
        <v>8</v>
      </c>
      <c r="V13" s="186">
        <v>9</v>
      </c>
      <c r="W13" s="186">
        <v>10</v>
      </c>
      <c r="X13" s="186">
        <v>11</v>
      </c>
      <c r="Y13" s="186">
        <v>12</v>
      </c>
      <c r="Z13" s="186">
        <v>13</v>
      </c>
      <c r="AA13" s="186">
        <v>14</v>
      </c>
      <c r="AB13" s="186">
        <v>15</v>
      </c>
      <c r="AC13" s="186">
        <v>16</v>
      </c>
      <c r="AD13" s="186">
        <v>17</v>
      </c>
      <c r="AE13" s="186">
        <v>18</v>
      </c>
      <c r="AF13" s="186">
        <v>19</v>
      </c>
      <c r="AG13" s="316"/>
      <c r="AH13" s="316"/>
      <c r="AI13" s="317"/>
      <c r="AJ13" s="317"/>
    </row>
    <row r="14" spans="1:209">
      <c r="A14" s="103">
        <v>1</v>
      </c>
      <c r="B14" s="320" t="s">
        <v>196</v>
      </c>
      <c r="C14" s="94" t="s">
        <v>109</v>
      </c>
      <c r="D14" s="114" t="str">
        <f>CONCATENATE(B14,C14)</f>
        <v>NLSSA014505Médico</v>
      </c>
      <c r="E14" s="115" t="s">
        <v>217</v>
      </c>
      <c r="F14" s="115" t="s">
        <v>218</v>
      </c>
      <c r="G14" s="115" t="s">
        <v>219</v>
      </c>
      <c r="H14" s="116">
        <v>43754</v>
      </c>
      <c r="I14" s="116"/>
      <c r="J14" s="117">
        <v>1</v>
      </c>
      <c r="K14" s="117">
        <v>1</v>
      </c>
      <c r="L14" s="117"/>
      <c r="M14" s="117">
        <f t="shared" ref="M14:M47" si="0">IF(SUM(N14:AF14)&gt;0,1,0)</f>
        <v>0</v>
      </c>
      <c r="N14" s="117"/>
      <c r="O14" s="117"/>
      <c r="P14" s="117"/>
      <c r="Q14" s="117"/>
      <c r="R14" s="117"/>
      <c r="S14" s="117"/>
      <c r="T14" s="117"/>
      <c r="U14" s="117"/>
      <c r="V14" s="117"/>
      <c r="W14" s="117"/>
      <c r="X14" s="117"/>
      <c r="Y14" s="117"/>
      <c r="Z14" s="117"/>
      <c r="AA14" s="117"/>
      <c r="AB14" s="117"/>
      <c r="AC14" s="117"/>
      <c r="AD14" s="117"/>
      <c r="AE14" s="117"/>
      <c r="AF14" s="117"/>
      <c r="AG14" s="121"/>
      <c r="AH14" s="121"/>
      <c r="AI14" s="188"/>
      <c r="AJ14" s="188"/>
      <c r="AL14" s="332" t="s">
        <v>120</v>
      </c>
      <c r="AM14" s="332"/>
      <c r="AN14" s="332"/>
      <c r="AO14" s="332"/>
      <c r="AP14" s="332"/>
      <c r="AQ14" s="332"/>
      <c r="AR14" s="332"/>
    </row>
    <row r="15" spans="1:209">
      <c r="A15" s="103">
        <v>2</v>
      </c>
      <c r="B15" s="321"/>
      <c r="C15" s="94" t="s">
        <v>110</v>
      </c>
      <c r="D15" s="114" t="str">
        <f>CONCATENATE(B14,C15)</f>
        <v>NLSSA014505Enfermera</v>
      </c>
      <c r="E15" s="115" t="s">
        <v>220</v>
      </c>
      <c r="F15" s="115" t="s">
        <v>221</v>
      </c>
      <c r="G15" s="115" t="s">
        <v>222</v>
      </c>
      <c r="H15" s="118">
        <v>44805</v>
      </c>
      <c r="I15" s="117"/>
      <c r="J15" s="117">
        <v>1</v>
      </c>
      <c r="K15" s="117">
        <v>1</v>
      </c>
      <c r="L15" s="117"/>
      <c r="M15" s="117">
        <f t="shared" si="0"/>
        <v>0</v>
      </c>
      <c r="N15" s="117"/>
      <c r="O15" s="117"/>
      <c r="P15" s="117"/>
      <c r="Q15" s="117"/>
      <c r="R15" s="117"/>
      <c r="S15" s="117"/>
      <c r="T15" s="117"/>
      <c r="U15" s="117"/>
      <c r="V15" s="117"/>
      <c r="W15" s="117"/>
      <c r="X15" s="117"/>
      <c r="Y15" s="117"/>
      <c r="Z15" s="117"/>
      <c r="AA15" s="117"/>
      <c r="AB15" s="117"/>
      <c r="AC15" s="117"/>
      <c r="AD15" s="117"/>
      <c r="AE15" s="117"/>
      <c r="AF15" s="117"/>
      <c r="AG15" s="121"/>
      <c r="AH15" s="121"/>
      <c r="AI15" s="188"/>
      <c r="AJ15" s="188"/>
      <c r="AL15" s="303" t="s">
        <v>160</v>
      </c>
      <c r="AM15" s="303"/>
      <c r="AN15" s="303"/>
      <c r="AO15" s="303"/>
      <c r="AP15" s="303"/>
      <c r="AQ15" s="303"/>
      <c r="AR15" s="303"/>
    </row>
    <row r="16" spans="1:209">
      <c r="A16" s="103">
        <v>3</v>
      </c>
      <c r="B16" s="322"/>
      <c r="C16" s="94" t="s">
        <v>111</v>
      </c>
      <c r="D16" s="114" t="str">
        <f>CONCATENATE(B14,C16)</f>
        <v>NLSSA014505Promotor</v>
      </c>
      <c r="E16" s="115" t="s">
        <v>223</v>
      </c>
      <c r="F16" s="115" t="s">
        <v>224</v>
      </c>
      <c r="G16" s="115" t="s">
        <v>225</v>
      </c>
      <c r="H16" s="118">
        <v>44805</v>
      </c>
      <c r="I16" s="117"/>
      <c r="J16" s="117">
        <v>1</v>
      </c>
      <c r="K16" s="117">
        <v>1</v>
      </c>
      <c r="L16" s="117"/>
      <c r="M16" s="117">
        <f t="shared" si="0"/>
        <v>0</v>
      </c>
      <c r="N16" s="117"/>
      <c r="O16" s="117"/>
      <c r="P16" s="117"/>
      <c r="Q16" s="117"/>
      <c r="R16" s="117"/>
      <c r="S16" s="117"/>
      <c r="T16" s="117"/>
      <c r="U16" s="117"/>
      <c r="V16" s="117"/>
      <c r="W16" s="117"/>
      <c r="X16" s="117"/>
      <c r="Y16" s="117"/>
      <c r="Z16" s="117"/>
      <c r="AA16" s="117"/>
      <c r="AB16" s="117"/>
      <c r="AC16" s="117"/>
      <c r="AD16" s="117"/>
      <c r="AE16" s="117"/>
      <c r="AF16" s="117"/>
      <c r="AG16" s="121"/>
      <c r="AH16" s="121"/>
      <c r="AI16" s="188"/>
      <c r="AJ16" s="188"/>
      <c r="AL16" s="303" t="s">
        <v>161</v>
      </c>
      <c r="AM16" s="303"/>
      <c r="AN16" s="303"/>
      <c r="AO16" s="303"/>
      <c r="AP16" s="303"/>
      <c r="AQ16" s="303"/>
      <c r="AR16" s="303"/>
    </row>
    <row r="17" spans="1:44">
      <c r="A17" s="103">
        <v>4</v>
      </c>
      <c r="B17" s="335" t="s">
        <v>198</v>
      </c>
      <c r="C17" s="94" t="s">
        <v>109</v>
      </c>
      <c r="D17" s="114" t="str">
        <f>CONCATENATE(B17,C17)</f>
        <v>NLSSA014592Médico</v>
      </c>
      <c r="E17" s="115" t="s">
        <v>223</v>
      </c>
      <c r="F17" s="115" t="s">
        <v>226</v>
      </c>
      <c r="G17" s="115" t="s">
        <v>227</v>
      </c>
      <c r="H17" s="118">
        <v>44805</v>
      </c>
      <c r="I17" s="116"/>
      <c r="J17" s="117">
        <v>1</v>
      </c>
      <c r="K17" s="117">
        <v>1</v>
      </c>
      <c r="L17" s="117"/>
      <c r="M17" s="117">
        <f t="shared" si="0"/>
        <v>0</v>
      </c>
      <c r="N17" s="117"/>
      <c r="O17" s="117"/>
      <c r="P17" s="117"/>
      <c r="Q17" s="117"/>
      <c r="R17" s="117"/>
      <c r="S17" s="117"/>
      <c r="T17" s="117"/>
      <c r="U17" s="117"/>
      <c r="V17" s="117"/>
      <c r="W17" s="117"/>
      <c r="X17" s="117"/>
      <c r="Y17" s="117"/>
      <c r="Z17" s="117"/>
      <c r="AA17" s="117"/>
      <c r="AB17" s="117"/>
      <c r="AC17" s="117"/>
      <c r="AD17" s="117"/>
      <c r="AE17" s="117"/>
      <c r="AF17" s="117"/>
      <c r="AG17" s="121"/>
      <c r="AH17" s="121"/>
      <c r="AI17" s="188"/>
      <c r="AJ17" s="188"/>
      <c r="AL17" s="303" t="s">
        <v>162</v>
      </c>
      <c r="AM17" s="303"/>
      <c r="AN17" s="303"/>
      <c r="AO17" s="303"/>
      <c r="AP17" s="303"/>
      <c r="AQ17" s="303"/>
      <c r="AR17" s="303"/>
    </row>
    <row r="18" spans="1:44">
      <c r="A18" s="103">
        <v>5</v>
      </c>
      <c r="B18" s="336"/>
      <c r="C18" s="94" t="s">
        <v>110</v>
      </c>
      <c r="D18" s="114" t="str">
        <f>CONCATENATE(B17,C18)</f>
        <v>NLSSA014592Enfermera</v>
      </c>
      <c r="E18" s="115" t="s">
        <v>221</v>
      </c>
      <c r="F18" s="115" t="s">
        <v>228</v>
      </c>
      <c r="G18" s="115" t="s">
        <v>229</v>
      </c>
      <c r="H18" s="118">
        <v>41671</v>
      </c>
      <c r="I18" s="117"/>
      <c r="J18" s="117">
        <v>1</v>
      </c>
      <c r="K18" s="117">
        <v>1</v>
      </c>
      <c r="L18" s="117"/>
      <c r="M18" s="117">
        <f t="shared" si="0"/>
        <v>0</v>
      </c>
      <c r="N18" s="117"/>
      <c r="O18" s="117"/>
      <c r="P18" s="117"/>
      <c r="Q18" s="117"/>
      <c r="R18" s="117"/>
      <c r="S18" s="117"/>
      <c r="T18" s="117"/>
      <c r="U18" s="117"/>
      <c r="V18" s="117"/>
      <c r="W18" s="117"/>
      <c r="X18" s="117"/>
      <c r="Y18" s="117"/>
      <c r="Z18" s="117"/>
      <c r="AA18" s="117"/>
      <c r="AB18" s="117"/>
      <c r="AC18" s="117"/>
      <c r="AD18" s="117"/>
      <c r="AE18" s="117"/>
      <c r="AF18" s="117"/>
      <c r="AG18" s="121"/>
      <c r="AH18" s="121"/>
      <c r="AI18" s="188"/>
      <c r="AJ18" s="188"/>
      <c r="AL18" s="303" t="s">
        <v>163</v>
      </c>
      <c r="AM18" s="303"/>
      <c r="AN18" s="303"/>
      <c r="AO18" s="303"/>
      <c r="AP18" s="303"/>
      <c r="AQ18" s="303"/>
      <c r="AR18" s="303"/>
    </row>
    <row r="19" spans="1:44">
      <c r="A19" s="103">
        <v>6</v>
      </c>
      <c r="B19" s="337"/>
      <c r="C19" s="94" t="s">
        <v>111</v>
      </c>
      <c r="D19" s="114" t="str">
        <f>CONCATENATE(B17,C19)</f>
        <v>NLSSA014592Promotor</v>
      </c>
      <c r="E19" s="115" t="s">
        <v>221</v>
      </c>
      <c r="F19" s="115" t="s">
        <v>230</v>
      </c>
      <c r="G19" s="115" t="s">
        <v>231</v>
      </c>
      <c r="H19" s="118">
        <v>44090</v>
      </c>
      <c r="I19" s="117"/>
      <c r="J19" s="117">
        <v>1</v>
      </c>
      <c r="K19" s="117">
        <v>1</v>
      </c>
      <c r="L19" s="117">
        <v>25</v>
      </c>
      <c r="M19" s="117">
        <f t="shared" si="0"/>
        <v>1</v>
      </c>
      <c r="N19" s="117"/>
      <c r="O19" s="117"/>
      <c r="P19" s="117"/>
      <c r="Q19" s="117"/>
      <c r="R19" s="117"/>
      <c r="S19" s="117"/>
      <c r="T19" s="117"/>
      <c r="U19" s="117"/>
      <c r="V19" s="117">
        <v>1</v>
      </c>
      <c r="W19" s="117"/>
      <c r="X19" s="117"/>
      <c r="Y19" s="117"/>
      <c r="Z19" s="117"/>
      <c r="AA19" s="117"/>
      <c r="AB19" s="117"/>
      <c r="AC19" s="117"/>
      <c r="AD19" s="117"/>
      <c r="AE19" s="117"/>
      <c r="AF19" s="117"/>
      <c r="AG19" s="121" t="s">
        <v>309</v>
      </c>
      <c r="AH19" s="121"/>
      <c r="AI19" s="188"/>
      <c r="AJ19" s="188"/>
      <c r="AL19" s="303" t="s">
        <v>164</v>
      </c>
      <c r="AM19" s="303"/>
      <c r="AN19" s="303"/>
      <c r="AO19" s="303"/>
      <c r="AP19" s="303"/>
      <c r="AQ19" s="303"/>
      <c r="AR19" s="303"/>
    </row>
    <row r="20" spans="1:44">
      <c r="A20" s="103">
        <v>7</v>
      </c>
      <c r="B20" s="335" t="s">
        <v>200</v>
      </c>
      <c r="C20" s="94" t="s">
        <v>109</v>
      </c>
      <c r="D20" s="114" t="str">
        <f>CONCATENATE(B20,C20)</f>
        <v>NLSSA014563Médico</v>
      </c>
      <c r="E20" s="115" t="s">
        <v>232</v>
      </c>
      <c r="F20" s="115" t="s">
        <v>233</v>
      </c>
      <c r="G20" s="115" t="s">
        <v>234</v>
      </c>
      <c r="H20" s="118">
        <v>43906</v>
      </c>
      <c r="I20" s="117"/>
      <c r="J20" s="117">
        <v>1</v>
      </c>
      <c r="K20" s="117">
        <v>1</v>
      </c>
      <c r="L20" s="117"/>
      <c r="M20" s="117">
        <f t="shared" si="0"/>
        <v>0</v>
      </c>
      <c r="N20" s="117"/>
      <c r="O20" s="117"/>
      <c r="P20" s="117"/>
      <c r="Q20" s="117"/>
      <c r="R20" s="117"/>
      <c r="S20" s="117"/>
      <c r="T20" s="117"/>
      <c r="U20" s="117"/>
      <c r="V20" s="117"/>
      <c r="W20" s="117"/>
      <c r="X20" s="117"/>
      <c r="Y20" s="117"/>
      <c r="Z20" s="117"/>
      <c r="AA20" s="117"/>
      <c r="AB20" s="117"/>
      <c r="AC20" s="117"/>
      <c r="AD20" s="117"/>
      <c r="AE20" s="117"/>
      <c r="AF20" s="117"/>
      <c r="AG20" s="121"/>
      <c r="AH20" s="117"/>
      <c r="AI20" s="188"/>
      <c r="AJ20" s="188"/>
      <c r="AL20" s="303" t="s">
        <v>165</v>
      </c>
      <c r="AM20" s="303"/>
      <c r="AN20" s="303"/>
      <c r="AO20" s="303"/>
      <c r="AP20" s="303"/>
      <c r="AQ20" s="303"/>
      <c r="AR20" s="303"/>
    </row>
    <row r="21" spans="1:44">
      <c r="A21" s="103">
        <v>8</v>
      </c>
      <c r="B21" s="336"/>
      <c r="C21" s="94" t="s">
        <v>110</v>
      </c>
      <c r="D21" s="114" t="str">
        <f>CONCATENATE(B20,C21)</f>
        <v>NLSSA014563Enfermera</v>
      </c>
      <c r="E21" s="115" t="s">
        <v>235</v>
      </c>
      <c r="F21" s="115" t="s">
        <v>236</v>
      </c>
      <c r="G21" s="115" t="s">
        <v>237</v>
      </c>
      <c r="H21" s="118">
        <v>43160</v>
      </c>
      <c r="I21" s="117"/>
      <c r="J21" s="117">
        <v>1</v>
      </c>
      <c r="K21" s="117">
        <v>1</v>
      </c>
      <c r="L21" s="117"/>
      <c r="M21" s="117">
        <f t="shared" si="0"/>
        <v>0</v>
      </c>
      <c r="N21" s="117"/>
      <c r="O21" s="117"/>
      <c r="P21" s="117"/>
      <c r="Q21" s="117"/>
      <c r="R21" s="117"/>
      <c r="S21" s="117"/>
      <c r="T21" s="117"/>
      <c r="U21" s="117"/>
      <c r="V21" s="117"/>
      <c r="W21" s="117"/>
      <c r="X21" s="117"/>
      <c r="Y21" s="117"/>
      <c r="Z21" s="117"/>
      <c r="AA21" s="117"/>
      <c r="AB21" s="117"/>
      <c r="AC21" s="117"/>
      <c r="AD21" s="117"/>
      <c r="AE21" s="117"/>
      <c r="AF21" s="117"/>
      <c r="AG21" s="121"/>
      <c r="AH21" s="121"/>
      <c r="AI21" s="188"/>
      <c r="AJ21" s="188"/>
      <c r="AL21" s="303" t="s">
        <v>166</v>
      </c>
      <c r="AM21" s="303"/>
      <c r="AN21" s="303"/>
      <c r="AO21" s="303"/>
      <c r="AP21" s="303"/>
      <c r="AQ21" s="303"/>
      <c r="AR21" s="303"/>
    </row>
    <row r="22" spans="1:44">
      <c r="A22" s="103">
        <v>9</v>
      </c>
      <c r="B22" s="337"/>
      <c r="C22" s="94" t="s">
        <v>111</v>
      </c>
      <c r="D22" s="114" t="str">
        <f>CONCATENATE(B20,C22)</f>
        <v>NLSSA014563Promotor</v>
      </c>
      <c r="E22" s="115" t="s">
        <v>238</v>
      </c>
      <c r="F22" s="115" t="s">
        <v>239</v>
      </c>
      <c r="G22" s="115" t="s">
        <v>240</v>
      </c>
      <c r="H22" s="118">
        <v>44805</v>
      </c>
      <c r="I22" s="116"/>
      <c r="J22" s="117">
        <v>1</v>
      </c>
      <c r="K22" s="117">
        <v>1</v>
      </c>
      <c r="L22" s="117"/>
      <c r="M22" s="117">
        <f t="shared" si="0"/>
        <v>0</v>
      </c>
      <c r="N22" s="117"/>
      <c r="O22" s="117"/>
      <c r="P22" s="117"/>
      <c r="Q22" s="117"/>
      <c r="R22" s="117"/>
      <c r="S22" s="117"/>
      <c r="T22" s="117"/>
      <c r="U22" s="117"/>
      <c r="V22" s="117"/>
      <c r="W22" s="117"/>
      <c r="X22" s="117"/>
      <c r="Y22" s="117"/>
      <c r="Z22" s="117"/>
      <c r="AA22" s="117"/>
      <c r="AB22" s="117"/>
      <c r="AC22" s="117"/>
      <c r="AD22" s="117"/>
      <c r="AE22" s="117"/>
      <c r="AF22" s="117"/>
      <c r="AG22" s="121"/>
      <c r="AH22" s="121"/>
      <c r="AI22" s="188"/>
      <c r="AJ22" s="188"/>
      <c r="AL22" s="303" t="s">
        <v>167</v>
      </c>
      <c r="AM22" s="303"/>
      <c r="AN22" s="303"/>
      <c r="AO22" s="303"/>
      <c r="AP22" s="303"/>
      <c r="AQ22" s="303"/>
      <c r="AR22" s="303"/>
    </row>
    <row r="23" spans="1:44">
      <c r="A23" s="103">
        <v>10</v>
      </c>
      <c r="B23" s="335" t="s">
        <v>202</v>
      </c>
      <c r="C23" s="94" t="s">
        <v>109</v>
      </c>
      <c r="D23" s="114" t="str">
        <f>CONCATENATE(B23,C23)</f>
        <v>NLSSA005195Médico</v>
      </c>
      <c r="E23" s="115" t="s">
        <v>241</v>
      </c>
      <c r="F23" s="115" t="s">
        <v>242</v>
      </c>
      <c r="G23" s="115" t="s">
        <v>243</v>
      </c>
      <c r="H23" s="118">
        <v>44243</v>
      </c>
      <c r="I23" s="117"/>
      <c r="J23" s="117">
        <v>1</v>
      </c>
      <c r="K23" s="117">
        <v>1</v>
      </c>
      <c r="L23" s="117" t="s">
        <v>305</v>
      </c>
      <c r="M23" s="117">
        <f t="shared" si="0"/>
        <v>1</v>
      </c>
      <c r="N23" s="117"/>
      <c r="O23" s="117"/>
      <c r="P23" s="117"/>
      <c r="Q23" s="117"/>
      <c r="R23" s="117"/>
      <c r="S23" s="117"/>
      <c r="T23" s="117"/>
      <c r="U23" s="117"/>
      <c r="V23" s="117">
        <v>1</v>
      </c>
      <c r="W23" s="117">
        <v>1</v>
      </c>
      <c r="X23" s="117"/>
      <c r="Y23" s="117"/>
      <c r="Z23" s="117"/>
      <c r="AA23" s="117"/>
      <c r="AB23" s="117"/>
      <c r="AC23" s="117">
        <v>1</v>
      </c>
      <c r="AD23" s="117"/>
      <c r="AE23" s="117"/>
      <c r="AF23" s="117"/>
      <c r="AG23" s="121" t="s">
        <v>311</v>
      </c>
      <c r="AH23" s="121"/>
      <c r="AI23" s="188"/>
      <c r="AJ23" s="188"/>
      <c r="AL23" s="303" t="s">
        <v>168</v>
      </c>
      <c r="AM23" s="303"/>
      <c r="AN23" s="303"/>
      <c r="AO23" s="303"/>
      <c r="AP23" s="303"/>
      <c r="AQ23" s="303"/>
      <c r="AR23" s="303"/>
    </row>
    <row r="24" spans="1:44">
      <c r="A24" s="103">
        <v>11</v>
      </c>
      <c r="B24" s="336"/>
      <c r="C24" s="94" t="s">
        <v>110</v>
      </c>
      <c r="D24" s="114" t="str">
        <f>CONCATENATE(B23,C24)</f>
        <v>NLSSA005195Enfermera</v>
      </c>
      <c r="E24" s="115" t="s">
        <v>244</v>
      </c>
      <c r="F24" s="115" t="s">
        <v>221</v>
      </c>
      <c r="G24" s="115" t="s">
        <v>245</v>
      </c>
      <c r="H24" s="118">
        <v>43754</v>
      </c>
      <c r="I24" s="117"/>
      <c r="J24" s="117">
        <v>1</v>
      </c>
      <c r="K24" s="117">
        <v>1</v>
      </c>
      <c r="L24" s="117" t="s">
        <v>305</v>
      </c>
      <c r="M24" s="117">
        <f t="shared" si="0"/>
        <v>1</v>
      </c>
      <c r="N24" s="117"/>
      <c r="O24" s="117"/>
      <c r="P24" s="117"/>
      <c r="Q24" s="117"/>
      <c r="R24" s="117"/>
      <c r="S24" s="117"/>
      <c r="T24" s="117"/>
      <c r="U24" s="117"/>
      <c r="V24" s="117">
        <v>1</v>
      </c>
      <c r="W24" s="117">
        <v>1</v>
      </c>
      <c r="X24" s="117"/>
      <c r="Y24" s="117"/>
      <c r="Z24" s="117"/>
      <c r="AA24" s="117"/>
      <c r="AB24" s="117"/>
      <c r="AC24" s="117">
        <v>1</v>
      </c>
      <c r="AD24" s="117"/>
      <c r="AE24" s="117"/>
      <c r="AF24" s="117"/>
      <c r="AG24" s="121" t="s">
        <v>311</v>
      </c>
      <c r="AH24" s="121"/>
      <c r="AI24" s="188"/>
      <c r="AJ24" s="188"/>
      <c r="AL24" s="303" t="s">
        <v>169</v>
      </c>
      <c r="AM24" s="303"/>
      <c r="AN24" s="303"/>
      <c r="AO24" s="303"/>
      <c r="AP24" s="303"/>
      <c r="AQ24" s="303"/>
      <c r="AR24" s="303"/>
    </row>
    <row r="25" spans="1:44">
      <c r="A25" s="103">
        <v>12</v>
      </c>
      <c r="B25" s="337"/>
      <c r="C25" s="94" t="s">
        <v>111</v>
      </c>
      <c r="D25" s="114" t="str">
        <f>CONCATENATE(B23,C25)</f>
        <v>NLSSA005195Promotor</v>
      </c>
      <c r="E25" s="115" t="s">
        <v>246</v>
      </c>
      <c r="F25" s="115" t="s">
        <v>247</v>
      </c>
      <c r="G25" s="115" t="s">
        <v>248</v>
      </c>
      <c r="H25" s="118">
        <v>44805</v>
      </c>
      <c r="I25" s="116"/>
      <c r="J25" s="117">
        <v>1</v>
      </c>
      <c r="K25" s="117">
        <v>1</v>
      </c>
      <c r="L25" s="117">
        <v>4</v>
      </c>
      <c r="M25" s="117">
        <f t="shared" si="0"/>
        <v>1</v>
      </c>
      <c r="N25" s="117"/>
      <c r="O25" s="117"/>
      <c r="P25" s="117"/>
      <c r="Q25" s="117"/>
      <c r="R25" s="117"/>
      <c r="S25" s="117"/>
      <c r="T25" s="117"/>
      <c r="U25" s="117"/>
      <c r="V25" s="117">
        <v>1</v>
      </c>
      <c r="W25" s="117">
        <v>1</v>
      </c>
      <c r="X25" s="117"/>
      <c r="Y25" s="117"/>
      <c r="Z25" s="117"/>
      <c r="AA25" s="117"/>
      <c r="AB25" s="117"/>
      <c r="AC25" s="117">
        <v>1</v>
      </c>
      <c r="AD25" s="117"/>
      <c r="AE25" s="117"/>
      <c r="AF25" s="117"/>
      <c r="AG25" s="121" t="s">
        <v>308</v>
      </c>
      <c r="AH25" s="117"/>
      <c r="AI25" s="188"/>
      <c r="AJ25" s="188"/>
      <c r="AL25" s="303" t="s">
        <v>170</v>
      </c>
      <c r="AM25" s="303"/>
      <c r="AN25" s="303"/>
      <c r="AO25" s="303"/>
      <c r="AP25" s="303"/>
      <c r="AQ25" s="303"/>
      <c r="AR25" s="303"/>
    </row>
    <row r="26" spans="1:44">
      <c r="A26" s="104">
        <v>13</v>
      </c>
      <c r="B26" s="335" t="s">
        <v>204</v>
      </c>
      <c r="C26" s="94" t="s">
        <v>109</v>
      </c>
      <c r="D26" s="114" t="str">
        <f>CONCATENATE(B26,C26)</f>
        <v>NLSSA005212Médico</v>
      </c>
      <c r="E26" s="115" t="s">
        <v>249</v>
      </c>
      <c r="F26" s="115" t="s">
        <v>250</v>
      </c>
      <c r="G26" s="115" t="s">
        <v>251</v>
      </c>
      <c r="H26" s="119">
        <v>44228</v>
      </c>
      <c r="I26" s="117"/>
      <c r="J26" s="117">
        <v>1</v>
      </c>
      <c r="K26" s="117">
        <v>1</v>
      </c>
      <c r="L26" s="117">
        <v>18</v>
      </c>
      <c r="M26" s="117">
        <f t="shared" si="0"/>
        <v>1</v>
      </c>
      <c r="N26" s="117"/>
      <c r="O26" s="117"/>
      <c r="P26" s="117"/>
      <c r="Q26" s="117"/>
      <c r="R26" s="117"/>
      <c r="S26" s="117"/>
      <c r="T26" s="117"/>
      <c r="U26" s="117"/>
      <c r="V26" s="117">
        <v>1</v>
      </c>
      <c r="W26" s="117"/>
      <c r="X26" s="117"/>
      <c r="Y26" s="117"/>
      <c r="Z26" s="117"/>
      <c r="AA26" s="117"/>
      <c r="AB26" s="117"/>
      <c r="AC26" s="117"/>
      <c r="AD26" s="117"/>
      <c r="AE26" s="117"/>
      <c r="AF26" s="117"/>
      <c r="AG26" s="121" t="s">
        <v>309</v>
      </c>
      <c r="AH26" s="121"/>
      <c r="AI26" s="188"/>
      <c r="AJ26" s="188"/>
      <c r="AL26" s="303" t="s">
        <v>171</v>
      </c>
      <c r="AM26" s="303"/>
      <c r="AN26" s="303"/>
      <c r="AO26" s="303"/>
      <c r="AP26" s="303"/>
      <c r="AQ26" s="303"/>
      <c r="AR26" s="303"/>
    </row>
    <row r="27" spans="1:44">
      <c r="A27" s="104">
        <v>14</v>
      </c>
      <c r="B27" s="336"/>
      <c r="C27" s="94" t="s">
        <v>110</v>
      </c>
      <c r="D27" s="114" t="str">
        <f>CONCATENATE(B26,C27)</f>
        <v>NLSSA005212Enfermera</v>
      </c>
      <c r="E27" s="120" t="s">
        <v>252</v>
      </c>
      <c r="F27" s="120" t="s">
        <v>253</v>
      </c>
      <c r="G27" s="120" t="s">
        <v>254</v>
      </c>
      <c r="H27" s="118">
        <v>42385</v>
      </c>
      <c r="I27" s="116"/>
      <c r="J27" s="117">
        <v>1</v>
      </c>
      <c r="K27" s="117">
        <v>1</v>
      </c>
      <c r="L27" s="117"/>
      <c r="M27" s="117">
        <f t="shared" si="0"/>
        <v>0</v>
      </c>
      <c r="N27" s="117"/>
      <c r="O27" s="117"/>
      <c r="P27" s="117"/>
      <c r="Q27" s="117"/>
      <c r="R27" s="117"/>
      <c r="S27" s="117"/>
      <c r="T27" s="117"/>
      <c r="U27" s="117"/>
      <c r="V27" s="117"/>
      <c r="W27" s="117"/>
      <c r="X27" s="117"/>
      <c r="Y27" s="117"/>
      <c r="Z27" s="117"/>
      <c r="AA27" s="117"/>
      <c r="AB27" s="117"/>
      <c r="AC27" s="117"/>
      <c r="AD27" s="117"/>
      <c r="AE27" s="117"/>
      <c r="AF27" s="117"/>
      <c r="AG27" s="121"/>
      <c r="AH27" s="121"/>
      <c r="AI27" s="188"/>
      <c r="AJ27" s="188"/>
      <c r="AL27" s="303" t="s">
        <v>172</v>
      </c>
      <c r="AM27" s="303"/>
      <c r="AN27" s="303"/>
      <c r="AO27" s="303"/>
      <c r="AP27" s="303"/>
      <c r="AQ27" s="303"/>
      <c r="AR27" s="303"/>
    </row>
    <row r="28" spans="1:44">
      <c r="A28" s="104">
        <v>15</v>
      </c>
      <c r="B28" s="337"/>
      <c r="C28" s="94" t="s">
        <v>111</v>
      </c>
      <c r="D28" s="114" t="str">
        <f>CONCATENATE(B26,C28)</f>
        <v>NLSSA005212Promotor</v>
      </c>
      <c r="E28" s="115" t="s">
        <v>255</v>
      </c>
      <c r="F28" s="115" t="s">
        <v>256</v>
      </c>
      <c r="G28" s="115" t="s">
        <v>257</v>
      </c>
      <c r="H28" s="116">
        <v>43297</v>
      </c>
      <c r="I28" s="117"/>
      <c r="J28" s="117">
        <v>1</v>
      </c>
      <c r="K28" s="117">
        <v>1</v>
      </c>
      <c r="L28" s="117"/>
      <c r="M28" s="117">
        <f t="shared" si="0"/>
        <v>0</v>
      </c>
      <c r="N28" s="117"/>
      <c r="O28" s="117"/>
      <c r="P28" s="117"/>
      <c r="Q28" s="117"/>
      <c r="R28" s="117"/>
      <c r="S28" s="117"/>
      <c r="T28" s="117"/>
      <c r="U28" s="117"/>
      <c r="V28" s="117"/>
      <c r="W28" s="117"/>
      <c r="X28" s="117"/>
      <c r="Y28" s="117"/>
      <c r="Z28" s="117"/>
      <c r="AA28" s="117"/>
      <c r="AB28" s="117"/>
      <c r="AC28" s="117"/>
      <c r="AD28" s="117"/>
      <c r="AE28" s="117"/>
      <c r="AF28" s="117"/>
      <c r="AG28" s="121"/>
      <c r="AH28" s="121"/>
      <c r="AI28" s="188"/>
      <c r="AJ28" s="188"/>
      <c r="AL28" s="303" t="s">
        <v>173</v>
      </c>
      <c r="AM28" s="303"/>
      <c r="AN28" s="303"/>
      <c r="AO28" s="303"/>
      <c r="AP28" s="303"/>
      <c r="AQ28" s="303"/>
      <c r="AR28" s="303"/>
    </row>
    <row r="29" spans="1:44">
      <c r="A29" s="104">
        <v>16</v>
      </c>
      <c r="B29" s="335" t="s">
        <v>206</v>
      </c>
      <c r="C29" s="94" t="s">
        <v>109</v>
      </c>
      <c r="D29" s="114" t="str">
        <f>CONCATENATE(B29,C29)</f>
        <v>NLSSA005171Médico</v>
      </c>
      <c r="E29" s="115" t="s">
        <v>258</v>
      </c>
      <c r="F29" s="115"/>
      <c r="G29" s="115"/>
      <c r="H29" s="116"/>
      <c r="I29" s="116"/>
      <c r="J29" s="117">
        <v>0</v>
      </c>
      <c r="K29" s="117">
        <v>0</v>
      </c>
      <c r="L29" s="117"/>
      <c r="M29" s="117">
        <f t="shared" si="0"/>
        <v>0</v>
      </c>
      <c r="N29" s="117"/>
      <c r="O29" s="117"/>
      <c r="P29" s="117"/>
      <c r="Q29" s="117"/>
      <c r="R29" s="117"/>
      <c r="S29" s="117"/>
      <c r="T29" s="117"/>
      <c r="U29" s="117"/>
      <c r="V29" s="117"/>
      <c r="W29" s="117"/>
      <c r="X29" s="117"/>
      <c r="Y29" s="117"/>
      <c r="Z29" s="117"/>
      <c r="AA29" s="117"/>
      <c r="AB29" s="117"/>
      <c r="AC29" s="117"/>
      <c r="AD29" s="117"/>
      <c r="AE29" s="117"/>
      <c r="AF29" s="117"/>
      <c r="AG29" s="121"/>
      <c r="AH29" s="121"/>
      <c r="AI29" s="188"/>
      <c r="AJ29" s="188"/>
      <c r="AL29" s="303" t="s">
        <v>174</v>
      </c>
      <c r="AM29" s="303"/>
      <c r="AN29" s="303"/>
      <c r="AO29" s="303"/>
      <c r="AP29" s="303"/>
      <c r="AQ29" s="303"/>
      <c r="AR29" s="303"/>
    </row>
    <row r="30" spans="1:44">
      <c r="A30" s="104">
        <v>17</v>
      </c>
      <c r="B30" s="336"/>
      <c r="C30" s="94" t="s">
        <v>110</v>
      </c>
      <c r="D30" s="114" t="str">
        <f>CONCATENATE(B29,C30)</f>
        <v>NLSSA005171Enfermera</v>
      </c>
      <c r="E30" s="115" t="s">
        <v>259</v>
      </c>
      <c r="F30" s="115" t="s">
        <v>221</v>
      </c>
      <c r="G30" s="115" t="s">
        <v>260</v>
      </c>
      <c r="H30" s="118">
        <v>44393</v>
      </c>
      <c r="I30" s="117"/>
      <c r="J30" s="117">
        <v>1</v>
      </c>
      <c r="K30" s="117">
        <v>1</v>
      </c>
      <c r="L30" s="117"/>
      <c r="M30" s="117">
        <f t="shared" si="0"/>
        <v>0</v>
      </c>
      <c r="N30" s="117"/>
      <c r="O30" s="117"/>
      <c r="P30" s="117"/>
      <c r="Q30" s="117"/>
      <c r="R30" s="117"/>
      <c r="S30" s="117"/>
      <c r="T30" s="117"/>
      <c r="U30" s="117"/>
      <c r="V30" s="117"/>
      <c r="W30" s="117"/>
      <c r="X30" s="117"/>
      <c r="Y30" s="117"/>
      <c r="Z30" s="117"/>
      <c r="AA30" s="117"/>
      <c r="AB30" s="117"/>
      <c r="AC30" s="117"/>
      <c r="AD30" s="117"/>
      <c r="AE30" s="117"/>
      <c r="AF30" s="117"/>
      <c r="AG30" s="121"/>
      <c r="AH30" s="121"/>
      <c r="AI30" s="188"/>
      <c r="AJ30" s="188"/>
      <c r="AL30" s="303" t="s">
        <v>175</v>
      </c>
      <c r="AM30" s="303"/>
      <c r="AN30" s="303"/>
      <c r="AO30" s="303"/>
      <c r="AP30" s="303"/>
      <c r="AQ30" s="303"/>
      <c r="AR30" s="303"/>
    </row>
    <row r="31" spans="1:44">
      <c r="A31" s="104">
        <v>18</v>
      </c>
      <c r="B31" s="337"/>
      <c r="C31" s="94" t="s">
        <v>111</v>
      </c>
      <c r="D31" s="114" t="str">
        <f>CONCATENATE(B29,C31)</f>
        <v>NLSSA005171Promotor</v>
      </c>
      <c r="E31" s="115" t="s">
        <v>221</v>
      </c>
      <c r="F31" s="115" t="s">
        <v>221</v>
      </c>
      <c r="G31" s="115" t="s">
        <v>261</v>
      </c>
      <c r="H31" s="118">
        <v>43359</v>
      </c>
      <c r="I31" s="117"/>
      <c r="J31" s="117">
        <v>1</v>
      </c>
      <c r="K31" s="117">
        <v>1</v>
      </c>
      <c r="L31" s="117"/>
      <c r="M31" s="117">
        <f t="shared" si="0"/>
        <v>0</v>
      </c>
      <c r="N31" s="117"/>
      <c r="O31" s="117"/>
      <c r="P31" s="117"/>
      <c r="Q31" s="117"/>
      <c r="R31" s="117"/>
      <c r="S31" s="117"/>
      <c r="T31" s="117"/>
      <c r="U31" s="117"/>
      <c r="V31" s="117"/>
      <c r="W31" s="117"/>
      <c r="X31" s="117"/>
      <c r="Y31" s="117"/>
      <c r="Z31" s="117"/>
      <c r="AA31" s="117"/>
      <c r="AB31" s="117"/>
      <c r="AC31" s="117"/>
      <c r="AD31" s="117"/>
      <c r="AE31" s="117"/>
      <c r="AF31" s="117"/>
      <c r="AG31" s="121"/>
      <c r="AH31" s="121"/>
      <c r="AI31" s="188"/>
      <c r="AJ31" s="188"/>
      <c r="AL31" s="303" t="s">
        <v>176</v>
      </c>
      <c r="AM31" s="303"/>
      <c r="AN31" s="303"/>
      <c r="AO31" s="303"/>
      <c r="AP31" s="303"/>
      <c r="AQ31" s="303"/>
      <c r="AR31" s="303"/>
    </row>
    <row r="32" spans="1:44">
      <c r="A32" s="104">
        <v>19</v>
      </c>
      <c r="B32" s="335" t="s">
        <v>208</v>
      </c>
      <c r="C32" s="94" t="s">
        <v>109</v>
      </c>
      <c r="D32" s="114" t="str">
        <f>CONCATENATE(B32,C32)</f>
        <v>NLSSA005166Médico</v>
      </c>
      <c r="E32" s="115" t="s">
        <v>262</v>
      </c>
      <c r="F32" s="115" t="s">
        <v>263</v>
      </c>
      <c r="G32" s="115" t="s">
        <v>264</v>
      </c>
      <c r="H32" s="118">
        <v>44228</v>
      </c>
      <c r="I32" s="117"/>
      <c r="J32" s="117">
        <v>1</v>
      </c>
      <c r="K32" s="117">
        <v>1</v>
      </c>
      <c r="L32" s="117"/>
      <c r="M32" s="117">
        <f t="shared" si="0"/>
        <v>0</v>
      </c>
      <c r="N32" s="117"/>
      <c r="O32" s="117"/>
      <c r="P32" s="117"/>
      <c r="Q32" s="117"/>
      <c r="R32" s="117"/>
      <c r="S32" s="117"/>
      <c r="T32" s="117"/>
      <c r="U32" s="117"/>
      <c r="V32" s="117"/>
      <c r="W32" s="117"/>
      <c r="X32" s="117"/>
      <c r="Y32" s="117"/>
      <c r="Z32" s="117"/>
      <c r="AA32" s="117"/>
      <c r="AB32" s="117"/>
      <c r="AC32" s="117"/>
      <c r="AD32" s="117"/>
      <c r="AE32" s="117"/>
      <c r="AF32" s="117"/>
      <c r="AG32" s="121"/>
      <c r="AH32" s="121"/>
      <c r="AI32" s="188"/>
      <c r="AJ32" s="188"/>
      <c r="AL32" s="303" t="s">
        <v>177</v>
      </c>
      <c r="AM32" s="303"/>
      <c r="AN32" s="303"/>
      <c r="AO32" s="303"/>
      <c r="AP32" s="303"/>
      <c r="AQ32" s="303"/>
      <c r="AR32" s="303"/>
    </row>
    <row r="33" spans="1:44">
      <c r="A33" s="104">
        <v>20</v>
      </c>
      <c r="B33" s="336"/>
      <c r="C33" s="94" t="s">
        <v>110</v>
      </c>
      <c r="D33" s="114" t="str">
        <f>CONCATENATE(B32,C33)</f>
        <v>NLSSA005166Enfermera</v>
      </c>
      <c r="E33" s="115" t="s">
        <v>265</v>
      </c>
      <c r="F33" s="115" t="s">
        <v>266</v>
      </c>
      <c r="G33" s="115" t="s">
        <v>267</v>
      </c>
      <c r="H33" s="118">
        <v>42675</v>
      </c>
      <c r="I33" s="117"/>
      <c r="J33" s="117">
        <v>1</v>
      </c>
      <c r="K33" s="117">
        <v>1</v>
      </c>
      <c r="L33" s="117" t="s">
        <v>312</v>
      </c>
      <c r="M33" s="117">
        <f t="shared" si="0"/>
        <v>1</v>
      </c>
      <c r="N33" s="117"/>
      <c r="O33" s="117"/>
      <c r="P33" s="117"/>
      <c r="Q33" s="117"/>
      <c r="R33" s="117"/>
      <c r="S33" s="117"/>
      <c r="T33" s="117"/>
      <c r="U33" s="117"/>
      <c r="V33" s="117">
        <v>1</v>
      </c>
      <c r="W33" s="117"/>
      <c r="X33" s="117"/>
      <c r="Y33" s="117"/>
      <c r="Z33" s="117"/>
      <c r="AA33" s="117"/>
      <c r="AB33" s="117"/>
      <c r="AC33" s="117">
        <v>1</v>
      </c>
      <c r="AD33" s="117"/>
      <c r="AE33" s="117"/>
      <c r="AF33" s="117"/>
      <c r="AG33" s="121" t="s">
        <v>313</v>
      </c>
      <c r="AH33" s="121"/>
      <c r="AI33" s="188"/>
      <c r="AJ33" s="188"/>
      <c r="AL33" s="303" t="s">
        <v>178</v>
      </c>
      <c r="AM33" s="303"/>
      <c r="AN33" s="303"/>
      <c r="AO33" s="303"/>
      <c r="AP33" s="303"/>
      <c r="AQ33" s="303"/>
      <c r="AR33" s="303"/>
    </row>
    <row r="34" spans="1:44">
      <c r="A34" s="104">
        <v>21</v>
      </c>
      <c r="B34" s="337"/>
      <c r="C34" s="94" t="s">
        <v>111</v>
      </c>
      <c r="D34" s="114" t="str">
        <f>CONCATENATE(B32,C34)</f>
        <v>NLSSA005166Promotor</v>
      </c>
      <c r="E34" s="115" t="s">
        <v>268</v>
      </c>
      <c r="F34" s="115" t="s">
        <v>269</v>
      </c>
      <c r="G34" s="115" t="s">
        <v>270</v>
      </c>
      <c r="H34" s="118">
        <v>43132</v>
      </c>
      <c r="I34" s="117"/>
      <c r="J34" s="117">
        <v>1</v>
      </c>
      <c r="K34" s="117">
        <v>1</v>
      </c>
      <c r="L34" s="117"/>
      <c r="M34" s="117">
        <f t="shared" si="0"/>
        <v>0</v>
      </c>
      <c r="N34" s="117"/>
      <c r="O34" s="117"/>
      <c r="P34" s="117"/>
      <c r="Q34" s="117"/>
      <c r="R34" s="117"/>
      <c r="S34" s="117"/>
      <c r="T34" s="117"/>
      <c r="U34" s="117"/>
      <c r="V34" s="117"/>
      <c r="W34" s="117"/>
      <c r="X34" s="117"/>
      <c r="Y34" s="117"/>
      <c r="Z34" s="117"/>
      <c r="AA34" s="117"/>
      <c r="AB34" s="117"/>
      <c r="AC34" s="117"/>
      <c r="AD34" s="117"/>
      <c r="AE34" s="117"/>
      <c r="AF34" s="117"/>
      <c r="AG34" s="121"/>
      <c r="AH34" s="121"/>
      <c r="AI34" s="188"/>
      <c r="AJ34" s="188"/>
    </row>
    <row r="35" spans="1:44">
      <c r="A35" s="104">
        <v>22</v>
      </c>
      <c r="B35" s="335" t="s">
        <v>210</v>
      </c>
      <c r="C35" s="94" t="s">
        <v>109</v>
      </c>
      <c r="D35" s="114" t="str">
        <f>CONCATENATE(B35,C35)</f>
        <v>NLSSA005200Médico</v>
      </c>
      <c r="E35" s="115" t="s">
        <v>258</v>
      </c>
      <c r="F35" s="115"/>
      <c r="G35" s="115"/>
      <c r="H35" s="116"/>
      <c r="I35" s="116"/>
      <c r="J35" s="117">
        <v>0</v>
      </c>
      <c r="K35" s="117">
        <v>0</v>
      </c>
      <c r="L35" s="117"/>
      <c r="M35" s="117">
        <f t="shared" si="0"/>
        <v>0</v>
      </c>
      <c r="N35" s="117"/>
      <c r="O35" s="117"/>
      <c r="P35" s="117"/>
      <c r="Q35" s="117"/>
      <c r="R35" s="117"/>
      <c r="S35" s="117"/>
      <c r="T35" s="117"/>
      <c r="U35" s="117"/>
      <c r="V35" s="117"/>
      <c r="W35" s="117"/>
      <c r="X35" s="117"/>
      <c r="Y35" s="117"/>
      <c r="Z35" s="117"/>
      <c r="AA35" s="117"/>
      <c r="AB35" s="117"/>
      <c r="AC35" s="117"/>
      <c r="AD35" s="117"/>
      <c r="AE35" s="117"/>
      <c r="AF35" s="117"/>
      <c r="AG35" s="121"/>
      <c r="AH35" s="121"/>
      <c r="AI35" s="188"/>
      <c r="AJ35" s="188"/>
    </row>
    <row r="36" spans="1:44">
      <c r="A36" s="104">
        <v>23</v>
      </c>
      <c r="B36" s="336"/>
      <c r="C36" s="94" t="s">
        <v>110</v>
      </c>
      <c r="D36" s="114" t="str">
        <f>CONCATENATE(B35,C36)</f>
        <v>NLSSA005200Enfermera</v>
      </c>
      <c r="E36" s="115" t="s">
        <v>258</v>
      </c>
      <c r="F36" s="115"/>
      <c r="G36" s="115"/>
      <c r="H36" s="116"/>
      <c r="I36" s="116"/>
      <c r="J36" s="117">
        <v>0</v>
      </c>
      <c r="K36" s="117">
        <v>0</v>
      </c>
      <c r="L36" s="117"/>
      <c r="M36" s="117">
        <f t="shared" si="0"/>
        <v>0</v>
      </c>
      <c r="N36" s="117"/>
      <c r="O36" s="117"/>
      <c r="P36" s="117"/>
      <c r="Q36" s="117"/>
      <c r="R36" s="117"/>
      <c r="S36" s="117"/>
      <c r="T36" s="117"/>
      <c r="U36" s="117"/>
      <c r="V36" s="117"/>
      <c r="W36" s="117"/>
      <c r="X36" s="117"/>
      <c r="Y36" s="117"/>
      <c r="Z36" s="117"/>
      <c r="AA36" s="117"/>
      <c r="AB36" s="117"/>
      <c r="AC36" s="117"/>
      <c r="AD36" s="117"/>
      <c r="AE36" s="117"/>
      <c r="AF36" s="117"/>
      <c r="AG36" s="121"/>
      <c r="AH36" s="121"/>
      <c r="AI36" s="188"/>
      <c r="AJ36" s="188"/>
    </row>
    <row r="37" spans="1:44">
      <c r="A37" s="104">
        <v>24</v>
      </c>
      <c r="B37" s="337"/>
      <c r="C37" s="94" t="s">
        <v>111</v>
      </c>
      <c r="D37" s="114" t="str">
        <f>CONCATENATE(B35,C37)</f>
        <v>NLSSA005200Promotor</v>
      </c>
      <c r="E37" s="115" t="s">
        <v>258</v>
      </c>
      <c r="F37" s="115"/>
      <c r="G37" s="115"/>
      <c r="H37" s="116"/>
      <c r="I37" s="116"/>
      <c r="J37" s="117">
        <v>0</v>
      </c>
      <c r="K37" s="117">
        <v>0</v>
      </c>
      <c r="L37" s="117"/>
      <c r="M37" s="117">
        <f t="shared" si="0"/>
        <v>0</v>
      </c>
      <c r="N37" s="117"/>
      <c r="O37" s="117"/>
      <c r="P37" s="117"/>
      <c r="Q37" s="117"/>
      <c r="R37" s="117"/>
      <c r="S37" s="117"/>
      <c r="T37" s="117"/>
      <c r="U37" s="117"/>
      <c r="V37" s="117"/>
      <c r="W37" s="117"/>
      <c r="X37" s="117"/>
      <c r="Y37" s="117"/>
      <c r="Z37" s="117"/>
      <c r="AA37" s="117"/>
      <c r="AB37" s="117"/>
      <c r="AC37" s="117"/>
      <c r="AD37" s="117"/>
      <c r="AE37" s="117"/>
      <c r="AF37" s="117"/>
      <c r="AG37" s="121"/>
      <c r="AH37" s="121"/>
      <c r="AI37" s="188"/>
      <c r="AJ37" s="188"/>
    </row>
    <row r="38" spans="1:44">
      <c r="A38" s="104">
        <v>25</v>
      </c>
      <c r="B38" s="335" t="s">
        <v>212</v>
      </c>
      <c r="C38" s="94" t="s">
        <v>109</v>
      </c>
      <c r="D38" s="114" t="str">
        <f>CONCATENATE(B38,C38)</f>
        <v>NLSSA005154Médico</v>
      </c>
      <c r="E38" s="115" t="s">
        <v>221</v>
      </c>
      <c r="F38" s="115" t="s">
        <v>271</v>
      </c>
      <c r="G38" s="115" t="s">
        <v>272</v>
      </c>
      <c r="H38" s="116">
        <v>44789</v>
      </c>
      <c r="I38" s="116"/>
      <c r="J38" s="117">
        <v>1</v>
      </c>
      <c r="K38" s="117">
        <v>1</v>
      </c>
      <c r="L38" s="117">
        <v>18</v>
      </c>
      <c r="M38" s="117">
        <f t="shared" si="0"/>
        <v>1</v>
      </c>
      <c r="N38" s="117"/>
      <c r="O38" s="117"/>
      <c r="P38" s="117"/>
      <c r="Q38" s="117"/>
      <c r="R38" s="117"/>
      <c r="S38" s="117"/>
      <c r="T38" s="117"/>
      <c r="U38" s="117"/>
      <c r="V38" s="117">
        <v>1</v>
      </c>
      <c r="W38" s="117"/>
      <c r="X38" s="117"/>
      <c r="Y38" s="117"/>
      <c r="Z38" s="117"/>
      <c r="AA38" s="117"/>
      <c r="AB38" s="117"/>
      <c r="AC38" s="117"/>
      <c r="AD38" s="117"/>
      <c r="AE38" s="117"/>
      <c r="AF38" s="117"/>
      <c r="AG38" s="121" t="s">
        <v>309</v>
      </c>
      <c r="AH38" s="121"/>
      <c r="AI38" s="188"/>
      <c r="AJ38" s="188"/>
    </row>
    <row r="39" spans="1:44">
      <c r="A39" s="104">
        <v>26</v>
      </c>
      <c r="B39" s="336"/>
      <c r="C39" s="94" t="s">
        <v>110</v>
      </c>
      <c r="D39" s="114" t="str">
        <f>CONCATENATE(B38,C39)</f>
        <v>NLSSA005154Enfermera</v>
      </c>
      <c r="E39" s="115" t="s">
        <v>273</v>
      </c>
      <c r="F39" s="115" t="s">
        <v>274</v>
      </c>
      <c r="G39" s="115" t="s">
        <v>275</v>
      </c>
      <c r="H39" s="118">
        <v>39814</v>
      </c>
      <c r="I39" s="117"/>
      <c r="J39" s="117">
        <v>1</v>
      </c>
      <c r="K39" s="117">
        <v>1</v>
      </c>
      <c r="L39" s="117"/>
      <c r="M39" s="117">
        <f t="shared" si="0"/>
        <v>0</v>
      </c>
      <c r="N39" s="117"/>
      <c r="O39" s="117"/>
      <c r="P39" s="117"/>
      <c r="Q39" s="117"/>
      <c r="R39" s="117"/>
      <c r="S39" s="117"/>
      <c r="T39" s="117"/>
      <c r="U39" s="117"/>
      <c r="V39" s="117"/>
      <c r="W39" s="117"/>
      <c r="X39" s="117"/>
      <c r="Y39" s="117"/>
      <c r="Z39" s="117"/>
      <c r="AA39" s="117"/>
      <c r="AB39" s="117"/>
      <c r="AC39" s="117"/>
      <c r="AD39" s="117"/>
      <c r="AE39" s="117"/>
      <c r="AF39" s="117"/>
      <c r="AG39" s="121"/>
      <c r="AH39" s="121"/>
      <c r="AI39" s="188"/>
      <c r="AJ39" s="188"/>
    </row>
    <row r="40" spans="1:44">
      <c r="A40" s="104">
        <v>27</v>
      </c>
      <c r="B40" s="337"/>
      <c r="C40" s="94" t="s">
        <v>111</v>
      </c>
      <c r="D40" s="114" t="str">
        <f>CONCATENATE(B38,C40)</f>
        <v>NLSSA005154Promotor</v>
      </c>
      <c r="E40" s="115" t="s">
        <v>224</v>
      </c>
      <c r="F40" s="115" t="s">
        <v>276</v>
      </c>
      <c r="G40" s="115" t="s">
        <v>277</v>
      </c>
      <c r="H40" s="118">
        <v>42841</v>
      </c>
      <c r="I40" s="117"/>
      <c r="J40" s="117">
        <v>1</v>
      </c>
      <c r="K40" s="117">
        <v>1</v>
      </c>
      <c r="L40" s="117"/>
      <c r="M40" s="117">
        <f t="shared" si="0"/>
        <v>0</v>
      </c>
      <c r="N40" s="117"/>
      <c r="O40" s="117"/>
      <c r="P40" s="117"/>
      <c r="Q40" s="117"/>
      <c r="R40" s="117"/>
      <c r="S40" s="117"/>
      <c r="T40" s="117"/>
      <c r="U40" s="117"/>
      <c r="V40" s="117"/>
      <c r="W40" s="117"/>
      <c r="X40" s="117"/>
      <c r="Y40" s="117"/>
      <c r="Z40" s="117"/>
      <c r="AA40" s="117"/>
      <c r="AB40" s="117"/>
      <c r="AC40" s="117"/>
      <c r="AD40" s="117"/>
      <c r="AE40" s="117"/>
      <c r="AF40" s="117"/>
      <c r="AG40" s="121"/>
      <c r="AH40" s="121"/>
      <c r="AI40" s="188"/>
      <c r="AJ40" s="188"/>
    </row>
    <row r="41" spans="1:44">
      <c r="A41" s="104">
        <v>28</v>
      </c>
      <c r="B41" s="335" t="s">
        <v>214</v>
      </c>
      <c r="C41" s="94" t="s">
        <v>109</v>
      </c>
      <c r="D41" s="114" t="str">
        <f>CONCATENATE(B41,C41)</f>
        <v>NLSSA005183Médico</v>
      </c>
      <c r="E41" s="115" t="s">
        <v>278</v>
      </c>
      <c r="F41" s="115" t="s">
        <v>279</v>
      </c>
      <c r="G41" s="115" t="s">
        <v>280</v>
      </c>
      <c r="H41" s="116">
        <v>43846</v>
      </c>
      <c r="I41" s="116"/>
      <c r="J41" s="117">
        <v>1</v>
      </c>
      <c r="K41" s="117">
        <v>1</v>
      </c>
      <c r="L41" s="117">
        <v>18</v>
      </c>
      <c r="M41" s="117">
        <f t="shared" si="0"/>
        <v>1</v>
      </c>
      <c r="N41" s="117"/>
      <c r="O41" s="117"/>
      <c r="P41" s="117"/>
      <c r="Q41" s="117"/>
      <c r="R41" s="117"/>
      <c r="S41" s="117"/>
      <c r="T41" s="117"/>
      <c r="U41" s="117"/>
      <c r="V41" s="117">
        <v>1</v>
      </c>
      <c r="W41" s="117"/>
      <c r="X41" s="117"/>
      <c r="Y41" s="117"/>
      <c r="Z41" s="117"/>
      <c r="AA41" s="117"/>
      <c r="AB41" s="117"/>
      <c r="AC41" s="117">
        <v>1</v>
      </c>
      <c r="AD41" s="117"/>
      <c r="AE41" s="117"/>
      <c r="AF41" s="117"/>
      <c r="AG41" s="121" t="s">
        <v>310</v>
      </c>
      <c r="AH41" s="121"/>
      <c r="AI41" s="188"/>
      <c r="AJ41" s="188"/>
    </row>
    <row r="42" spans="1:44">
      <c r="A42" s="104">
        <v>29</v>
      </c>
      <c r="B42" s="336"/>
      <c r="C42" s="94" t="s">
        <v>110</v>
      </c>
      <c r="D42" s="114" t="str">
        <f>CONCATENATE(B41,C42)</f>
        <v>NLSSA005183Enfermera</v>
      </c>
      <c r="E42" s="115" t="s">
        <v>281</v>
      </c>
      <c r="F42" s="115" t="s">
        <v>282</v>
      </c>
      <c r="G42" s="115" t="s">
        <v>283</v>
      </c>
      <c r="H42" s="118">
        <v>42401</v>
      </c>
      <c r="I42" s="116"/>
      <c r="J42" s="117">
        <v>1</v>
      </c>
      <c r="K42" s="117">
        <v>1</v>
      </c>
      <c r="L42" s="117"/>
      <c r="M42" s="117">
        <f t="shared" si="0"/>
        <v>0</v>
      </c>
      <c r="N42" s="117"/>
      <c r="O42" s="117"/>
      <c r="P42" s="117"/>
      <c r="Q42" s="117"/>
      <c r="R42" s="117"/>
      <c r="S42" s="117"/>
      <c r="T42" s="117"/>
      <c r="U42" s="117"/>
      <c r="V42" s="117"/>
      <c r="W42" s="117"/>
      <c r="X42" s="117"/>
      <c r="Y42" s="117"/>
      <c r="Z42" s="117"/>
      <c r="AA42" s="117"/>
      <c r="AB42" s="117"/>
      <c r="AC42" s="117"/>
      <c r="AD42" s="117"/>
      <c r="AE42" s="117"/>
      <c r="AF42" s="117"/>
      <c r="AG42" s="121"/>
      <c r="AH42" s="121"/>
      <c r="AI42" s="188"/>
      <c r="AJ42" s="188"/>
    </row>
    <row r="43" spans="1:44">
      <c r="A43" s="104">
        <v>30</v>
      </c>
      <c r="B43" s="337"/>
      <c r="C43" s="94" t="s">
        <v>111</v>
      </c>
      <c r="D43" s="114" t="str">
        <f>CONCATENATE(B41,C43)</f>
        <v>NLSSA005183Promotor</v>
      </c>
      <c r="E43" s="115" t="s">
        <v>255</v>
      </c>
      <c r="F43" s="115" t="s">
        <v>284</v>
      </c>
      <c r="G43" s="115" t="s">
        <v>285</v>
      </c>
      <c r="H43" s="118">
        <v>40210</v>
      </c>
      <c r="I43" s="117"/>
      <c r="J43" s="117">
        <v>1</v>
      </c>
      <c r="K43" s="117">
        <v>1</v>
      </c>
      <c r="L43" s="117"/>
      <c r="M43" s="117">
        <f t="shared" si="0"/>
        <v>0</v>
      </c>
      <c r="N43" s="117"/>
      <c r="O43" s="117"/>
      <c r="P43" s="117"/>
      <c r="Q43" s="117"/>
      <c r="R43" s="117"/>
      <c r="S43" s="117"/>
      <c r="T43" s="117"/>
      <c r="U43" s="117"/>
      <c r="V43" s="117"/>
      <c r="W43" s="117"/>
      <c r="X43" s="117"/>
      <c r="Y43" s="117"/>
      <c r="Z43" s="117"/>
      <c r="AA43" s="117"/>
      <c r="AB43" s="117"/>
      <c r="AC43" s="117"/>
      <c r="AD43" s="117"/>
      <c r="AE43" s="117"/>
      <c r="AF43" s="117"/>
      <c r="AG43" s="121"/>
      <c r="AH43" s="121"/>
      <c r="AI43" s="188"/>
      <c r="AJ43" s="188"/>
    </row>
    <row r="44" spans="1:44">
      <c r="A44" s="104">
        <v>241</v>
      </c>
      <c r="B44" s="320" t="s">
        <v>216</v>
      </c>
      <c r="C44" s="94" t="s">
        <v>109</v>
      </c>
      <c r="D44" s="114" t="str">
        <f>CONCATENATE(B44,C44)</f>
        <v>NLSSA014720Médico</v>
      </c>
      <c r="E44" s="115" t="s">
        <v>258</v>
      </c>
      <c r="F44" s="115"/>
      <c r="G44" s="115"/>
      <c r="H44" s="116"/>
      <c r="I44" s="116"/>
      <c r="J44" s="117">
        <v>0</v>
      </c>
      <c r="K44" s="117">
        <v>0</v>
      </c>
      <c r="L44" s="117"/>
      <c r="M44" s="95">
        <f t="shared" si="0"/>
        <v>0</v>
      </c>
      <c r="N44" s="117"/>
      <c r="O44" s="117"/>
      <c r="P44" s="117"/>
      <c r="Q44" s="117"/>
      <c r="R44" s="117"/>
      <c r="S44" s="117"/>
      <c r="T44" s="117"/>
      <c r="U44" s="117"/>
      <c r="V44" s="117"/>
      <c r="W44" s="117"/>
      <c r="X44" s="117"/>
      <c r="Y44" s="117"/>
      <c r="Z44" s="117"/>
      <c r="AA44" s="117"/>
      <c r="AB44" s="117"/>
      <c r="AC44" s="117"/>
      <c r="AD44" s="117"/>
      <c r="AE44" s="117"/>
      <c r="AF44" s="117"/>
      <c r="AG44" s="121"/>
      <c r="AH44" s="121"/>
      <c r="AI44" s="188"/>
      <c r="AJ44" s="188"/>
    </row>
    <row r="45" spans="1:44">
      <c r="A45" s="104">
        <v>242</v>
      </c>
      <c r="B45" s="321"/>
      <c r="C45" s="94" t="s">
        <v>110</v>
      </c>
      <c r="D45" s="114" t="str">
        <f>CONCATENATE(B44,C45)</f>
        <v>NLSSA014720Enfermera</v>
      </c>
      <c r="E45" s="115" t="s">
        <v>286</v>
      </c>
      <c r="F45" s="115" t="s">
        <v>287</v>
      </c>
      <c r="G45" s="115" t="s">
        <v>288</v>
      </c>
      <c r="H45" s="118">
        <v>42036</v>
      </c>
      <c r="I45" s="117"/>
      <c r="J45" s="117">
        <v>1</v>
      </c>
      <c r="K45" s="117">
        <v>1</v>
      </c>
      <c r="L45" s="117">
        <v>18</v>
      </c>
      <c r="M45" s="95">
        <f t="shared" si="0"/>
        <v>1</v>
      </c>
      <c r="N45" s="117"/>
      <c r="O45" s="117"/>
      <c r="P45" s="117"/>
      <c r="Q45" s="117"/>
      <c r="R45" s="117"/>
      <c r="S45" s="117"/>
      <c r="T45" s="117"/>
      <c r="U45" s="117"/>
      <c r="V45" s="117">
        <v>1</v>
      </c>
      <c r="W45" s="117"/>
      <c r="X45" s="117"/>
      <c r="Y45" s="117"/>
      <c r="Z45" s="117"/>
      <c r="AA45" s="117"/>
      <c r="AB45" s="117"/>
      <c r="AC45" s="117"/>
      <c r="AD45" s="117"/>
      <c r="AE45" s="117"/>
      <c r="AF45" s="117"/>
      <c r="AG45" s="121" t="s">
        <v>309</v>
      </c>
      <c r="AH45" s="121"/>
      <c r="AI45" s="188"/>
      <c r="AJ45" s="188"/>
    </row>
    <row r="46" spans="1:44">
      <c r="A46" s="104">
        <v>243</v>
      </c>
      <c r="B46" s="321"/>
      <c r="C46" s="94" t="s">
        <v>111</v>
      </c>
      <c r="D46" s="114" t="str">
        <f>CONCATENATE(B44,C46)</f>
        <v>NLSSA014720Promotor</v>
      </c>
      <c r="E46" s="115" t="s">
        <v>289</v>
      </c>
      <c r="F46" s="115" t="s">
        <v>274</v>
      </c>
      <c r="G46" s="115" t="s">
        <v>290</v>
      </c>
      <c r="H46" s="116">
        <v>44090</v>
      </c>
      <c r="I46" s="116"/>
      <c r="J46" s="117">
        <v>1</v>
      </c>
      <c r="K46" s="117">
        <v>1</v>
      </c>
      <c r="L46" s="117">
        <v>18</v>
      </c>
      <c r="M46" s="95">
        <f t="shared" si="0"/>
        <v>1</v>
      </c>
      <c r="N46" s="117"/>
      <c r="O46" s="117"/>
      <c r="P46" s="117"/>
      <c r="Q46" s="117"/>
      <c r="R46" s="117"/>
      <c r="S46" s="117"/>
      <c r="T46" s="117"/>
      <c r="U46" s="117"/>
      <c r="V46" s="117">
        <v>1</v>
      </c>
      <c r="W46" s="117"/>
      <c r="X46" s="117"/>
      <c r="Y46" s="117"/>
      <c r="Z46" s="117"/>
      <c r="AA46" s="117"/>
      <c r="AB46" s="117"/>
      <c r="AC46" s="117"/>
      <c r="AD46" s="117"/>
      <c r="AE46" s="117"/>
      <c r="AF46" s="117"/>
      <c r="AG46" s="121" t="s">
        <v>309</v>
      </c>
      <c r="AH46" s="121"/>
      <c r="AI46" s="188"/>
      <c r="AJ46" s="188"/>
    </row>
    <row r="47" spans="1:44" ht="15.75" thickBot="1">
      <c r="A47" s="104">
        <v>244</v>
      </c>
      <c r="B47" s="322"/>
      <c r="C47" s="94" t="s">
        <v>112</v>
      </c>
      <c r="D47" s="114" t="str">
        <f>CONCATENATE(B44,C47)</f>
        <v>NLSSA014720Odontólogo</v>
      </c>
      <c r="E47" s="115" t="s">
        <v>291</v>
      </c>
      <c r="F47" s="115" t="s">
        <v>292</v>
      </c>
      <c r="G47" s="115" t="s">
        <v>293</v>
      </c>
      <c r="H47" s="118">
        <v>43724</v>
      </c>
      <c r="I47" s="117"/>
      <c r="J47" s="117">
        <v>1</v>
      </c>
      <c r="K47" s="117">
        <v>1</v>
      </c>
      <c r="L47" s="117">
        <v>18</v>
      </c>
      <c r="M47" s="95">
        <f t="shared" si="0"/>
        <v>1</v>
      </c>
      <c r="N47" s="117"/>
      <c r="O47" s="117"/>
      <c r="P47" s="117"/>
      <c r="Q47" s="117"/>
      <c r="R47" s="117"/>
      <c r="S47" s="117"/>
      <c r="T47" s="117"/>
      <c r="U47" s="117"/>
      <c r="V47" s="117">
        <v>1</v>
      </c>
      <c r="W47" s="117"/>
      <c r="X47" s="117"/>
      <c r="Y47" s="117"/>
      <c r="Z47" s="117"/>
      <c r="AA47" s="117"/>
      <c r="AB47" s="117"/>
      <c r="AC47" s="117"/>
      <c r="AD47" s="117"/>
      <c r="AE47" s="117"/>
      <c r="AF47" s="117"/>
      <c r="AG47" s="121" t="s">
        <v>309</v>
      </c>
      <c r="AH47" s="121"/>
      <c r="AI47" s="188"/>
      <c r="AJ47" s="188"/>
    </row>
    <row r="48" spans="1:44" ht="15.75" thickBot="1">
      <c r="B48" s="105"/>
      <c r="C48" s="106"/>
      <c r="D48" s="106"/>
      <c r="E48" s="106"/>
      <c r="F48" s="106"/>
      <c r="G48" s="106"/>
      <c r="H48" s="106"/>
      <c r="I48" s="106"/>
      <c r="J48" s="188">
        <f>SUM(J14:J47)</f>
        <v>29</v>
      </c>
      <c r="K48" s="188">
        <f>SUM(K14:K47)</f>
        <v>29</v>
      </c>
      <c r="L48" s="107"/>
      <c r="M48" s="192"/>
      <c r="N48" s="324" t="s">
        <v>140</v>
      </c>
      <c r="O48" s="324"/>
      <c r="P48" s="324"/>
      <c r="Q48" s="324"/>
      <c r="R48" s="324"/>
      <c r="S48" s="324"/>
      <c r="T48" s="324"/>
      <c r="U48" s="324"/>
      <c r="V48" s="324"/>
      <c r="W48" s="324"/>
      <c r="X48" s="324"/>
      <c r="Y48" s="324"/>
      <c r="Z48" s="324"/>
      <c r="AA48" s="324"/>
      <c r="AB48" s="324"/>
      <c r="AC48" s="324"/>
      <c r="AD48" s="324"/>
      <c r="AE48" s="324"/>
      <c r="AF48" s="324"/>
      <c r="AG48" s="106"/>
      <c r="AH48" s="106"/>
      <c r="AI48" s="189">
        <f>SUM(AI14:AI47)</f>
        <v>0</v>
      </c>
      <c r="AJ48" s="190">
        <f>SUM(AJ14:AJ47)</f>
        <v>0</v>
      </c>
    </row>
    <row r="49" spans="1:36" ht="20.25">
      <c r="B49" s="105"/>
      <c r="C49" s="106"/>
      <c r="D49" s="106"/>
      <c r="E49" s="106"/>
      <c r="F49" s="106"/>
      <c r="G49" s="106"/>
      <c r="H49" s="106"/>
      <c r="I49" s="106"/>
      <c r="J49" s="319">
        <f>(J48+K48)/2</f>
        <v>29</v>
      </c>
      <c r="K49" s="319"/>
      <c r="L49" s="108"/>
      <c r="M49" s="191"/>
      <c r="N49" s="324"/>
      <c r="O49" s="324"/>
      <c r="P49" s="324"/>
      <c r="Q49" s="324"/>
      <c r="R49" s="324"/>
      <c r="S49" s="324"/>
      <c r="T49" s="324"/>
      <c r="U49" s="324"/>
      <c r="V49" s="324"/>
      <c r="W49" s="324"/>
      <c r="X49" s="324"/>
      <c r="Y49" s="324"/>
      <c r="Z49" s="324"/>
      <c r="AA49" s="324"/>
      <c r="AB49" s="324"/>
      <c r="AC49" s="324"/>
      <c r="AD49" s="324"/>
      <c r="AE49" s="324"/>
      <c r="AF49" s="324"/>
      <c r="AG49" s="106"/>
      <c r="AH49" s="106"/>
      <c r="AI49" s="106"/>
      <c r="AJ49" s="106"/>
    </row>
    <row r="50" spans="1:36" ht="8.25" customHeight="1">
      <c r="A50" s="109"/>
      <c r="B50" s="105"/>
      <c r="C50" s="106"/>
      <c r="D50" s="106"/>
      <c r="E50" s="106"/>
      <c r="F50" s="106"/>
      <c r="G50" s="106"/>
      <c r="H50" s="106"/>
      <c r="I50" s="106"/>
      <c r="J50" s="106"/>
      <c r="K50" s="106"/>
      <c r="L50" s="106"/>
      <c r="M50" s="106"/>
      <c r="N50" s="323"/>
      <c r="O50" s="323"/>
      <c r="P50" s="323"/>
      <c r="Q50" s="323"/>
      <c r="R50" s="323"/>
      <c r="S50" s="323"/>
      <c r="T50" s="323"/>
      <c r="U50" s="323"/>
      <c r="V50" s="323"/>
      <c r="W50" s="323"/>
      <c r="X50" s="323"/>
      <c r="Y50" s="323"/>
      <c r="Z50" s="323"/>
      <c r="AA50" s="323"/>
      <c r="AB50" s="323"/>
      <c r="AC50" s="323"/>
      <c r="AD50" s="323"/>
      <c r="AE50" s="323"/>
      <c r="AF50" s="323"/>
      <c r="AG50" s="110"/>
      <c r="AH50" s="106"/>
      <c r="AI50" s="106"/>
      <c r="AJ50" s="106"/>
    </row>
    <row r="51" spans="1:36" ht="13.5" customHeight="1">
      <c r="A51" s="109"/>
      <c r="B51" s="105"/>
      <c r="C51" s="106"/>
      <c r="D51" s="106"/>
      <c r="E51" s="106"/>
      <c r="F51" s="106"/>
      <c r="G51" s="106"/>
      <c r="H51" s="106"/>
      <c r="I51" s="106"/>
      <c r="J51" s="106"/>
      <c r="K51" s="106"/>
      <c r="L51" s="106"/>
      <c r="M51" s="106"/>
      <c r="N51" s="323"/>
      <c r="O51" s="323"/>
      <c r="P51" s="323"/>
      <c r="Q51" s="323"/>
      <c r="R51" s="323"/>
      <c r="S51" s="323"/>
      <c r="T51" s="323"/>
      <c r="U51" s="323"/>
      <c r="V51" s="323"/>
      <c r="W51" s="323"/>
      <c r="X51" s="323"/>
      <c r="Y51" s="323"/>
      <c r="Z51" s="323"/>
      <c r="AA51" s="323"/>
      <c r="AB51" s="323"/>
      <c r="AC51" s="323"/>
      <c r="AD51" s="323"/>
      <c r="AE51" s="323"/>
      <c r="AF51" s="323"/>
      <c r="AG51" s="110"/>
      <c r="AH51" s="106"/>
      <c r="AI51" s="106"/>
      <c r="AJ51" s="106"/>
    </row>
    <row r="52" spans="1:36" ht="5.25" customHeight="1"/>
    <row r="53" spans="1:36" ht="15" customHeight="1">
      <c r="J53" s="305" t="s">
        <v>179</v>
      </c>
      <c r="K53" s="305"/>
      <c r="L53" s="305"/>
      <c r="M53" s="305"/>
      <c r="N53" s="305"/>
      <c r="O53" s="305"/>
      <c r="P53" s="305"/>
      <c r="Q53" s="305"/>
      <c r="R53" s="305"/>
      <c r="S53" s="305"/>
      <c r="T53" s="305"/>
      <c r="U53" s="305"/>
      <c r="V53" s="305"/>
      <c r="W53" s="305"/>
      <c r="X53" s="305"/>
      <c r="Y53" s="305"/>
      <c r="Z53" s="305"/>
      <c r="AA53" s="305"/>
      <c r="AB53" s="305"/>
      <c r="AC53" s="305"/>
      <c r="AD53" s="305"/>
      <c r="AE53" s="305"/>
      <c r="AF53" s="305"/>
      <c r="AG53" s="305"/>
      <c r="AH53" s="305"/>
      <c r="AI53" s="305"/>
      <c r="AJ53" s="305"/>
    </row>
    <row r="54" spans="1:36">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2"/>
    </row>
    <row r="55" spans="1:36" ht="32.25" customHeight="1">
      <c r="B55" s="325" t="s">
        <v>180</v>
      </c>
      <c r="C55" s="326"/>
      <c r="D55" s="326"/>
      <c r="E55" s="326"/>
      <c r="F55" s="326"/>
      <c r="G55" s="326"/>
      <c r="H55" s="326"/>
      <c r="I55" s="326"/>
      <c r="J55" s="326"/>
      <c r="K55" s="326"/>
      <c r="L55" s="326"/>
      <c r="M55" s="326"/>
      <c r="N55" s="326"/>
      <c r="O55" s="326"/>
      <c r="P55" s="326"/>
      <c r="Q55" s="326"/>
      <c r="R55" s="326"/>
      <c r="S55" s="326"/>
      <c r="T55" s="326"/>
      <c r="U55" s="326"/>
      <c r="V55" s="326"/>
      <c r="W55" s="326"/>
      <c r="X55" s="326"/>
      <c r="Y55" s="326"/>
      <c r="Z55" s="326"/>
      <c r="AA55" s="326"/>
      <c r="AB55" s="326"/>
      <c r="AC55" s="326"/>
      <c r="AD55" s="326"/>
      <c r="AE55" s="326"/>
      <c r="AF55" s="326"/>
      <c r="AG55" s="326"/>
      <c r="AH55" s="326"/>
      <c r="AI55" s="326"/>
      <c r="AJ55" s="326"/>
    </row>
    <row r="56" spans="1:36">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2"/>
    </row>
    <row r="58" spans="1:36" s="100" customFormat="1" ht="11.25">
      <c r="A58" s="99"/>
      <c r="B58" s="327" t="s">
        <v>7</v>
      </c>
      <c r="C58" s="327" t="s">
        <v>113</v>
      </c>
      <c r="D58" s="328" t="s">
        <v>131</v>
      </c>
      <c r="E58" s="306" t="s">
        <v>118</v>
      </c>
      <c r="F58" s="306" t="s">
        <v>117</v>
      </c>
      <c r="G58" s="327" t="s">
        <v>114</v>
      </c>
      <c r="H58" s="306" t="s">
        <v>115</v>
      </c>
      <c r="I58" s="306" t="s">
        <v>116</v>
      </c>
      <c r="J58" s="306" t="s">
        <v>123</v>
      </c>
      <c r="K58" s="306"/>
      <c r="L58" s="307" t="s">
        <v>142</v>
      </c>
      <c r="M58" s="307" t="s">
        <v>132</v>
      </c>
      <c r="N58" s="310" t="s">
        <v>138</v>
      </c>
      <c r="O58" s="310"/>
      <c r="P58" s="310"/>
      <c r="Q58" s="310"/>
      <c r="R58" s="310"/>
      <c r="S58" s="310"/>
      <c r="T58" s="310"/>
      <c r="U58" s="310"/>
      <c r="V58" s="310"/>
      <c r="W58" s="310"/>
      <c r="X58" s="310"/>
      <c r="Y58" s="310"/>
      <c r="Z58" s="310"/>
      <c r="AA58" s="310"/>
      <c r="AB58" s="310"/>
      <c r="AC58" s="310"/>
      <c r="AD58" s="310"/>
      <c r="AE58" s="310"/>
      <c r="AF58" s="311" t="s">
        <v>127</v>
      </c>
      <c r="AG58" s="314" t="s">
        <v>145</v>
      </c>
      <c r="AH58" s="314" t="s">
        <v>119</v>
      </c>
      <c r="AI58" s="187" t="str">
        <f>+AI10</f>
        <v>agosto</v>
      </c>
      <c r="AJ58" s="187" t="str">
        <f>+AJ10</f>
        <v>agosto</v>
      </c>
    </row>
    <row r="59" spans="1:36" s="100" customFormat="1" ht="15" customHeight="1">
      <c r="A59" s="99"/>
      <c r="B59" s="327"/>
      <c r="C59" s="327"/>
      <c r="D59" s="329"/>
      <c r="E59" s="306"/>
      <c r="F59" s="306"/>
      <c r="G59" s="327"/>
      <c r="H59" s="306"/>
      <c r="I59" s="306"/>
      <c r="J59" s="306"/>
      <c r="K59" s="306"/>
      <c r="L59" s="308"/>
      <c r="M59" s="308"/>
      <c r="N59" s="310"/>
      <c r="O59" s="310"/>
      <c r="P59" s="310"/>
      <c r="Q59" s="310"/>
      <c r="R59" s="310"/>
      <c r="S59" s="310"/>
      <c r="T59" s="310"/>
      <c r="U59" s="310"/>
      <c r="V59" s="310"/>
      <c r="W59" s="310"/>
      <c r="X59" s="310"/>
      <c r="Y59" s="310"/>
      <c r="Z59" s="310"/>
      <c r="AA59" s="310"/>
      <c r="AB59" s="310"/>
      <c r="AC59" s="310"/>
      <c r="AD59" s="310"/>
      <c r="AE59" s="310"/>
      <c r="AF59" s="312"/>
      <c r="AG59" s="315"/>
      <c r="AH59" s="315"/>
      <c r="AI59" s="317" t="s">
        <v>143</v>
      </c>
      <c r="AJ59" s="317" t="s">
        <v>144</v>
      </c>
    </row>
    <row r="60" spans="1:36" s="100" customFormat="1" ht="15" customHeight="1">
      <c r="A60" s="99"/>
      <c r="B60" s="327"/>
      <c r="C60" s="327"/>
      <c r="D60" s="329"/>
      <c r="E60" s="306"/>
      <c r="F60" s="306"/>
      <c r="G60" s="327"/>
      <c r="H60" s="306"/>
      <c r="I60" s="306"/>
      <c r="J60" s="185" t="s">
        <v>124</v>
      </c>
      <c r="K60" s="185" t="s">
        <v>125</v>
      </c>
      <c r="L60" s="308"/>
      <c r="M60" s="308"/>
      <c r="N60" s="310"/>
      <c r="O60" s="310"/>
      <c r="P60" s="310"/>
      <c r="Q60" s="310"/>
      <c r="R60" s="310"/>
      <c r="S60" s="310"/>
      <c r="T60" s="310"/>
      <c r="U60" s="310"/>
      <c r="V60" s="310"/>
      <c r="W60" s="310"/>
      <c r="X60" s="310"/>
      <c r="Y60" s="310"/>
      <c r="Z60" s="310"/>
      <c r="AA60" s="310"/>
      <c r="AB60" s="310"/>
      <c r="AC60" s="310"/>
      <c r="AD60" s="310"/>
      <c r="AE60" s="310"/>
      <c r="AF60" s="313"/>
      <c r="AG60" s="315"/>
      <c r="AH60" s="315"/>
      <c r="AI60" s="317"/>
      <c r="AJ60" s="317"/>
    </row>
    <row r="61" spans="1:36" s="102" customFormat="1" ht="31.5" customHeight="1">
      <c r="A61" s="101"/>
      <c r="B61" s="327"/>
      <c r="C61" s="327"/>
      <c r="D61" s="330"/>
      <c r="E61" s="306"/>
      <c r="F61" s="306"/>
      <c r="G61" s="327"/>
      <c r="H61" s="185" t="s">
        <v>122</v>
      </c>
      <c r="I61" s="185" t="s">
        <v>122</v>
      </c>
      <c r="J61" s="306" t="s">
        <v>121</v>
      </c>
      <c r="K61" s="306"/>
      <c r="L61" s="309"/>
      <c r="M61" s="309"/>
      <c r="N61" s="186">
        <v>1</v>
      </c>
      <c r="O61" s="186">
        <v>2</v>
      </c>
      <c r="P61" s="186">
        <v>3</v>
      </c>
      <c r="Q61" s="186">
        <v>4</v>
      </c>
      <c r="R61" s="186">
        <v>5</v>
      </c>
      <c r="S61" s="186">
        <v>6</v>
      </c>
      <c r="T61" s="186">
        <v>7</v>
      </c>
      <c r="U61" s="186">
        <v>8</v>
      </c>
      <c r="V61" s="186">
        <v>9</v>
      </c>
      <c r="W61" s="186">
        <v>10</v>
      </c>
      <c r="X61" s="186">
        <v>11</v>
      </c>
      <c r="Y61" s="186">
        <v>12</v>
      </c>
      <c r="Z61" s="186">
        <v>13</v>
      </c>
      <c r="AA61" s="186">
        <v>14</v>
      </c>
      <c r="AB61" s="186">
        <v>15</v>
      </c>
      <c r="AC61" s="186">
        <v>16</v>
      </c>
      <c r="AD61" s="186">
        <v>17</v>
      </c>
      <c r="AE61" s="186">
        <v>18</v>
      </c>
      <c r="AF61" s="186">
        <v>19</v>
      </c>
      <c r="AG61" s="316"/>
      <c r="AH61" s="316"/>
      <c r="AI61" s="317"/>
      <c r="AJ61" s="317"/>
    </row>
    <row r="62" spans="1:36">
      <c r="B62" s="96"/>
      <c r="C62" s="95"/>
      <c r="D62" s="95"/>
      <c r="E62" s="95"/>
      <c r="F62" s="95"/>
      <c r="G62" s="95"/>
      <c r="H62" s="123"/>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188"/>
      <c r="AJ62" s="188"/>
    </row>
    <row r="63" spans="1:36">
      <c r="B63" s="96"/>
      <c r="C63" s="95"/>
      <c r="D63" s="95"/>
      <c r="E63" s="95"/>
      <c r="F63" s="95"/>
      <c r="G63" s="95"/>
      <c r="H63" s="123"/>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188"/>
      <c r="AJ63" s="188"/>
    </row>
    <row r="64" spans="1:36">
      <c r="B64" s="96"/>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188"/>
      <c r="AJ64" s="188"/>
    </row>
    <row r="65" spans="2:36">
      <c r="B65" s="96"/>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188"/>
      <c r="AJ65" s="188"/>
    </row>
    <row r="66" spans="2:36">
      <c r="B66" s="96"/>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188"/>
      <c r="AJ66" s="188"/>
    </row>
    <row r="67" spans="2:36">
      <c r="B67" s="96"/>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H67" s="95"/>
      <c r="AI67" s="188"/>
      <c r="AJ67" s="188"/>
    </row>
    <row r="68" spans="2:36">
      <c r="B68" s="96"/>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c r="AG68" s="95"/>
      <c r="AH68" s="95"/>
      <c r="AI68" s="188"/>
      <c r="AJ68" s="188"/>
    </row>
    <row r="69" spans="2:36" ht="15.75" thickBot="1">
      <c r="B69" s="96"/>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188"/>
      <c r="AJ69" s="188"/>
    </row>
    <row r="70" spans="2:36" ht="15.75" thickBot="1">
      <c r="J70" s="188">
        <f>SUM(J62:J69)</f>
        <v>0</v>
      </c>
      <c r="K70" s="188">
        <f>SUM(K62:K69)</f>
        <v>0</v>
      </c>
      <c r="AI70" s="194"/>
      <c r="AJ70" s="189"/>
    </row>
    <row r="71" spans="2:36" ht="21" thickBot="1">
      <c r="J71" s="318">
        <f>(J70+K70)/2</f>
        <v>0</v>
      </c>
      <c r="K71" s="318"/>
    </row>
    <row r="72" spans="2:36" ht="21" thickBot="1">
      <c r="J72" s="304">
        <f>+J49+J71</f>
        <v>29</v>
      </c>
      <c r="K72" s="304"/>
      <c r="M72" s="198">
        <f>SUM(M14:M47)</f>
        <v>11</v>
      </c>
      <c r="AI72" s="193"/>
      <c r="AJ72" s="193">
        <f>+AJ48+AJ70</f>
        <v>0</v>
      </c>
    </row>
  </sheetData>
  <sheetProtection formatCells="0" formatColumns="0" formatRows="0" insertColumns="0" insertRows="0" insertHyperlinks="0" deleteColumns="0" deleteRows="0" sort="0" autoFilter="0" pivotTables="0"/>
  <mergeCells count="83">
    <mergeCell ref="AL33:AR33"/>
    <mergeCell ref="B32:B34"/>
    <mergeCell ref="B35:B37"/>
    <mergeCell ref="B38:B40"/>
    <mergeCell ref="AL16:AR16"/>
    <mergeCell ref="AL26:AR26"/>
    <mergeCell ref="AL27:AR27"/>
    <mergeCell ref="AL32:AR32"/>
    <mergeCell ref="AL17:AR17"/>
    <mergeCell ref="AL18:AR18"/>
    <mergeCell ref="AL21:AR21"/>
    <mergeCell ref="AL31:AR31"/>
    <mergeCell ref="AL20:AR20"/>
    <mergeCell ref="AL28:AR28"/>
    <mergeCell ref="AL29:AR29"/>
    <mergeCell ref="AL30:AR30"/>
    <mergeCell ref="B41:B43"/>
    <mergeCell ref="E8:F8"/>
    <mergeCell ref="N8:AI8"/>
    <mergeCell ref="J10:K11"/>
    <mergeCell ref="J13:K13"/>
    <mergeCell ref="F10:F13"/>
    <mergeCell ref="G10:G13"/>
    <mergeCell ref="B10:B13"/>
    <mergeCell ref="B14:B16"/>
    <mergeCell ref="B17:B19"/>
    <mergeCell ref="B20:B22"/>
    <mergeCell ref="B23:B25"/>
    <mergeCell ref="B26:B28"/>
    <mergeCell ref="B29:B31"/>
    <mergeCell ref="D10:D13"/>
    <mergeCell ref="B8:D8"/>
    <mergeCell ref="A1:AJ1"/>
    <mergeCell ref="A2:AJ2"/>
    <mergeCell ref="A3:AJ3"/>
    <mergeCell ref="A4:AJ4"/>
    <mergeCell ref="A5:AJ5"/>
    <mergeCell ref="AL25:AR25"/>
    <mergeCell ref="A6:AJ6"/>
    <mergeCell ref="AI11:AI13"/>
    <mergeCell ref="AH10:AH13"/>
    <mergeCell ref="L10:L13"/>
    <mergeCell ref="AF10:AF12"/>
    <mergeCell ref="N10:AE12"/>
    <mergeCell ref="AG10:AG13"/>
    <mergeCell ref="C10:C13"/>
    <mergeCell ref="E10:E13"/>
    <mergeCell ref="H10:H12"/>
    <mergeCell ref="AJ11:AJ13"/>
    <mergeCell ref="I10:I12"/>
    <mergeCell ref="M10:M13"/>
    <mergeCell ref="AL14:AR14"/>
    <mergeCell ref="AL15:AR15"/>
    <mergeCell ref="J71:K71"/>
    <mergeCell ref="J49:K49"/>
    <mergeCell ref="B44:B47"/>
    <mergeCell ref="N50:AF51"/>
    <mergeCell ref="N48:AF49"/>
    <mergeCell ref="B55:AJ55"/>
    <mergeCell ref="B58:B61"/>
    <mergeCell ref="C58:C61"/>
    <mergeCell ref="D58:D61"/>
    <mergeCell ref="E58:E61"/>
    <mergeCell ref="F58:F61"/>
    <mergeCell ref="G58:G61"/>
    <mergeCell ref="H58:H60"/>
    <mergeCell ref="I58:I60"/>
    <mergeCell ref="AL22:AR22"/>
    <mergeCell ref="AL23:AR23"/>
    <mergeCell ref="AL19:AR19"/>
    <mergeCell ref="AL24:AR24"/>
    <mergeCell ref="J72:K72"/>
    <mergeCell ref="J53:AJ53"/>
    <mergeCell ref="J58:K59"/>
    <mergeCell ref="L58:L61"/>
    <mergeCell ref="J61:K61"/>
    <mergeCell ref="M58:M61"/>
    <mergeCell ref="N58:AE60"/>
    <mergeCell ref="AF58:AF60"/>
    <mergeCell ref="AG58:AG61"/>
    <mergeCell ref="AH58:AH61"/>
    <mergeCell ref="AI59:AI61"/>
    <mergeCell ref="AJ59:AJ61"/>
  </mergeCells>
  <dataValidations count="4">
    <dataValidation type="whole" allowBlank="1" showInputMessage="1" showErrorMessage="1" error="Anotar 1 si laboró la quincena ó 0 si no laboró la quincena" sqref="J62:K69 J14:K47">
      <formula1>0</formula1>
      <formula2>1</formula2>
    </dataValidation>
    <dataValidation type="whole" allowBlank="1" showInputMessage="1" showErrorMessage="1" error="Indicar 1 en el tema prioritario en que se capacito el personal" sqref="N62:AF69 N14:AF47">
      <formula1>0</formula1>
      <formula2>1</formula2>
    </dataValidation>
    <dataValidation type="date" operator="lessThan" allowBlank="1" showInputMessage="1" showErrorMessage="1" sqref="H62">
      <formula1>43830</formula1>
    </dataValidation>
    <dataValidation type="date" operator="lessThan" allowBlank="1" showInputMessage="1" showErrorMessage="1" sqref="H14:I47">
      <formula1>44196</formula1>
    </dataValidation>
  </dataValidations>
  <printOptions horizontalCentered="1" verticalCentered="1"/>
  <pageMargins left="0.43307086614173229" right="3.937007874015748E-2" top="0.74803149606299213" bottom="0.74803149606299213" header="0.31496062992125984" footer="0.31496062992125984"/>
  <pageSetup scale="4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IG_2023_P1</vt:lpstr>
      <vt:lpstr>IG_2023_P2</vt:lpstr>
      <vt:lpstr>IG_2023_P3</vt:lpstr>
      <vt:lpstr>IG_PLANT_CAP</vt:lpstr>
      <vt:lpstr>IG_2023_P1!Área_de_impresión</vt:lpstr>
      <vt:lpstr>IG_2023_P2!Área_de_impresión</vt:lpstr>
      <vt:lpstr>IG_2023_P3!Área_de_impresión</vt:lpstr>
      <vt:lpstr>IG_PLANT_CAP!Área_de_impresión</vt:lpstr>
      <vt:lpstr>IG_2023_P1!Títulos_a_imprimir</vt:lpstr>
      <vt:lpstr>IG_2023_P2!Títulos_a_imprimir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Nayeli Paz Calera</dc:creator>
  <cp:lastModifiedBy>Fernando Cotero Rodriguez</cp:lastModifiedBy>
  <cp:lastPrinted>2023-07-13T16:20:43Z</cp:lastPrinted>
  <dcterms:created xsi:type="dcterms:W3CDTF">2017-03-06T19:24:51Z</dcterms:created>
  <dcterms:modified xsi:type="dcterms:W3CDTF">2023-09-07T18:02:16Z</dcterms:modified>
</cp:coreProperties>
</file>